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160.200.70.9\qa\Q_A\Quality_Assurance\Enviro &amp; social responsibility\Conflict Mineral\6.50 Conflict Minerals 4-25-25\"/>
    </mc:Choice>
  </mc:AlternateContent>
  <xr:revisionPtr revIDLastSave="0" documentId="13_ncr:1_{DD0BF8AE-3059-43CB-8AC3-15AC4964A6CF}"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55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 r:id="rId16"/>
    <externalReference r:id="rId17"/>
    <externalReference r:id="rId18"/>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AB339" i="5" l="1"/>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7" i="5"/>
  <c r="X317" i="5"/>
  <c r="V317" i="5"/>
  <c r="S317" i="5"/>
  <c r="T317" i="5"/>
  <c r="AB316" i="5"/>
  <c r="X316" i="5"/>
  <c r="V316" i="5"/>
  <c r="S316" i="5"/>
  <c r="T316" i="5"/>
  <c r="AB315" i="5"/>
  <c r="X315" i="5"/>
  <c r="V315" i="5"/>
  <c r="S315" i="5"/>
  <c r="T315" i="5"/>
  <c r="AB314" i="5"/>
  <c r="X314" i="5"/>
  <c r="V314" i="5"/>
  <c r="S314" i="5"/>
  <c r="T314" i="5"/>
  <c r="AB313" i="5"/>
  <c r="X313" i="5"/>
  <c r="V313" i="5"/>
  <c r="S313" i="5"/>
  <c r="T313" i="5"/>
  <c r="AB312" i="5"/>
  <c r="X312" i="5"/>
  <c r="V312" i="5"/>
  <c r="S312" i="5"/>
  <c r="T312" i="5"/>
  <c r="AB311" i="5"/>
  <c r="X311" i="5"/>
  <c r="V311" i="5"/>
  <c r="S311" i="5"/>
  <c r="T311" i="5"/>
  <c r="AB310" i="5"/>
  <c r="X310" i="5"/>
  <c r="V310" i="5"/>
  <c r="S310" i="5"/>
  <c r="T310" i="5"/>
  <c r="AB309" i="5"/>
  <c r="X309" i="5"/>
  <c r="V309" i="5"/>
  <c r="S309" i="5"/>
  <c r="T309" i="5"/>
  <c r="AB307" i="5"/>
  <c r="X307" i="5"/>
  <c r="V307" i="5"/>
  <c r="S307" i="5"/>
  <c r="T307" i="5"/>
  <c r="AB306" i="5"/>
  <c r="X306" i="5"/>
  <c r="V306" i="5"/>
  <c r="S306" i="5"/>
  <c r="T306" i="5"/>
  <c r="AB305" i="5"/>
  <c r="X305" i="5"/>
  <c r="V305" i="5"/>
  <c r="S305" i="5"/>
  <c r="T305" i="5"/>
  <c r="AB304" i="5"/>
  <c r="X304" i="5"/>
  <c r="V304" i="5"/>
  <c r="S304" i="5"/>
  <c r="T304" i="5"/>
  <c r="AB303" i="5"/>
  <c r="X303" i="5"/>
  <c r="V303" i="5"/>
  <c r="S303" i="5"/>
  <c r="T303" i="5"/>
  <c r="AB302" i="5"/>
  <c r="X302" i="5"/>
  <c r="V302" i="5"/>
  <c r="S302" i="5"/>
  <c r="T302" i="5"/>
  <c r="AB301" i="5"/>
  <c r="X301" i="5"/>
  <c r="V301" i="5"/>
  <c r="S301" i="5"/>
  <c r="T301" i="5"/>
  <c r="AB300" i="5"/>
  <c r="X300" i="5"/>
  <c r="V300" i="5"/>
  <c r="S300" i="5"/>
  <c r="T300" i="5"/>
  <c r="AB299" i="5"/>
  <c r="X299" i="5"/>
  <c r="V299" i="5"/>
  <c r="S299" i="5"/>
  <c r="T299" i="5"/>
  <c r="AB298" i="5"/>
  <c r="X298" i="5"/>
  <c r="V298" i="5"/>
  <c r="S298" i="5"/>
  <c r="T298" i="5"/>
  <c r="AB297" i="5"/>
  <c r="X297" i="5"/>
  <c r="V297" i="5"/>
  <c r="S297" i="5"/>
  <c r="T297" i="5"/>
  <c r="AB296" i="5"/>
  <c r="X296" i="5"/>
  <c r="V296" i="5"/>
  <c r="S296" i="5"/>
  <c r="T296" i="5"/>
  <c r="AB295" i="5"/>
  <c r="X295" i="5"/>
  <c r="V295" i="5"/>
  <c r="S295" i="5"/>
  <c r="T295" i="5"/>
  <c r="AB294" i="5"/>
  <c r="X294" i="5"/>
  <c r="V294" i="5"/>
  <c r="S294" i="5"/>
  <c r="T294" i="5"/>
  <c r="AB293" i="5"/>
  <c r="X293" i="5"/>
  <c r="V293" i="5"/>
  <c r="S293" i="5"/>
  <c r="T293" i="5"/>
  <c r="AB291" i="5"/>
  <c r="X291" i="5"/>
  <c r="V291" i="5"/>
  <c r="S291" i="5"/>
  <c r="T291" i="5"/>
  <c r="AB290" i="5"/>
  <c r="X290" i="5"/>
  <c r="V290" i="5"/>
  <c r="S290" i="5"/>
  <c r="T290" i="5"/>
  <c r="AB289" i="5"/>
  <c r="X289" i="5"/>
  <c r="V289" i="5"/>
  <c r="S289" i="5"/>
  <c r="T289" i="5"/>
  <c r="AB288" i="5"/>
  <c r="X288" i="5"/>
  <c r="V288" i="5"/>
  <c r="S288" i="5"/>
  <c r="T288" i="5"/>
  <c r="AB287" i="5"/>
  <c r="X287" i="5"/>
  <c r="V287" i="5"/>
  <c r="S287" i="5"/>
  <c r="T287" i="5"/>
  <c r="AB286" i="5"/>
  <c r="X286" i="5"/>
  <c r="V286" i="5"/>
  <c r="S286" i="5"/>
  <c r="T286" i="5"/>
  <c r="AB285" i="5"/>
  <c r="X285" i="5"/>
  <c r="V285" i="5"/>
  <c r="S285" i="5"/>
  <c r="T285" i="5"/>
  <c r="AB284" i="5"/>
  <c r="X284" i="5"/>
  <c r="V284" i="5"/>
  <c r="S284" i="5"/>
  <c r="T284" i="5"/>
  <c r="AB283" i="5"/>
  <c r="X283" i="5"/>
  <c r="V283" i="5"/>
  <c r="S283" i="5"/>
  <c r="T283" i="5"/>
  <c r="AB282" i="5"/>
  <c r="X282" i="5"/>
  <c r="V282" i="5"/>
  <c r="S282" i="5"/>
  <c r="T282" i="5"/>
  <c r="AB281" i="5"/>
  <c r="X281" i="5"/>
  <c r="V281" i="5"/>
  <c r="S281" i="5"/>
  <c r="T281" i="5"/>
  <c r="AB280" i="5"/>
  <c r="X280" i="5"/>
  <c r="V280" i="5"/>
  <c r="S280" i="5"/>
  <c r="T280" i="5"/>
  <c r="AB279" i="5"/>
  <c r="X279" i="5"/>
  <c r="V279" i="5"/>
  <c r="S279" i="5"/>
  <c r="T279" i="5"/>
  <c r="AB278" i="5"/>
  <c r="X278" i="5"/>
  <c r="V278" i="5"/>
  <c r="S278" i="5"/>
  <c r="T278" i="5"/>
  <c r="AB277" i="5"/>
  <c r="X277" i="5"/>
  <c r="V277" i="5"/>
  <c r="S277" i="5"/>
  <c r="T277" i="5"/>
  <c r="AB276" i="5"/>
  <c r="X276" i="5"/>
  <c r="V276" i="5"/>
  <c r="S276" i="5"/>
  <c r="T276" i="5"/>
  <c r="AB275" i="5"/>
  <c r="X275" i="5"/>
  <c r="V275" i="5"/>
  <c r="S275" i="5"/>
  <c r="T275" i="5"/>
  <c r="AB274" i="5"/>
  <c r="X274" i="5"/>
  <c r="V274" i="5"/>
  <c r="S274" i="5"/>
  <c r="T274" i="5"/>
  <c r="AB273" i="5"/>
  <c r="X273" i="5"/>
  <c r="V273" i="5"/>
  <c r="S273" i="5"/>
  <c r="T273" i="5"/>
  <c r="AB272" i="5"/>
  <c r="X272" i="5"/>
  <c r="V272" i="5"/>
  <c r="S272" i="5"/>
  <c r="T272" i="5"/>
  <c r="AB271" i="5"/>
  <c r="X271" i="5"/>
  <c r="V271" i="5"/>
  <c r="S271" i="5"/>
  <c r="T271" i="5"/>
  <c r="AB270" i="5"/>
  <c r="X270" i="5"/>
  <c r="V270" i="5"/>
  <c r="S270" i="5"/>
  <c r="T270" i="5"/>
  <c r="AB269" i="5"/>
  <c r="X269" i="5"/>
  <c r="V269" i="5"/>
  <c r="S269" i="5"/>
  <c r="T269" i="5"/>
  <c r="AB268" i="5"/>
  <c r="X268" i="5"/>
  <c r="V268" i="5"/>
  <c r="S268" i="5"/>
  <c r="T268" i="5"/>
  <c r="AB267" i="5"/>
  <c r="X267" i="5"/>
  <c r="V267" i="5"/>
  <c r="S267" i="5"/>
  <c r="T267" i="5"/>
  <c r="AB266" i="5"/>
  <c r="X266" i="5"/>
  <c r="V266" i="5"/>
  <c r="S266" i="5"/>
  <c r="T266" i="5"/>
  <c r="AB265" i="5"/>
  <c r="X265" i="5"/>
  <c r="V265" i="5"/>
  <c r="S265" i="5"/>
  <c r="T265" i="5"/>
  <c r="AB264" i="5"/>
  <c r="X264" i="5"/>
  <c r="V264" i="5"/>
  <c r="S264" i="5"/>
  <c r="T264" i="5"/>
  <c r="AB263" i="5"/>
  <c r="X263" i="5"/>
  <c r="V263" i="5"/>
  <c r="S263" i="5"/>
  <c r="T263" i="5"/>
  <c r="AB262" i="5"/>
  <c r="X262" i="5"/>
  <c r="V262" i="5"/>
  <c r="S262" i="5"/>
  <c r="T262" i="5"/>
  <c r="AB261" i="5"/>
  <c r="X261" i="5"/>
  <c r="V261" i="5"/>
  <c r="S261" i="5"/>
  <c r="T261" i="5"/>
  <c r="AB260" i="5"/>
  <c r="X260" i="5"/>
  <c r="V260" i="5"/>
  <c r="S260" i="5"/>
  <c r="T260" i="5"/>
  <c r="AB259" i="5"/>
  <c r="X259" i="5"/>
  <c r="V259" i="5"/>
  <c r="S259" i="5"/>
  <c r="T259" i="5"/>
  <c r="AB258" i="5"/>
  <c r="X258" i="5"/>
  <c r="V258" i="5"/>
  <c r="S258" i="5"/>
  <c r="T258" i="5"/>
  <c r="AB257" i="5"/>
  <c r="X257" i="5"/>
  <c r="V257" i="5"/>
  <c r="S257" i="5"/>
  <c r="T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1" i="5"/>
  <c r="X211" i="5"/>
  <c r="V211" i="5"/>
  <c r="AB205" i="5"/>
  <c r="X205" i="5"/>
  <c r="V205" i="5"/>
  <c r="AB204" i="5"/>
  <c r="X204" i="5"/>
  <c r="V204" i="5"/>
  <c r="AB203" i="5"/>
  <c r="X203" i="5"/>
  <c r="V203" i="5"/>
  <c r="AB201" i="5"/>
  <c r="X201" i="5"/>
  <c r="V201" i="5"/>
  <c r="AB200" i="5"/>
  <c r="X200" i="5"/>
  <c r="V200" i="5"/>
  <c r="AB199" i="5"/>
  <c r="X199" i="5"/>
  <c r="V199" i="5"/>
  <c r="AB198" i="5"/>
  <c r="X198" i="5"/>
  <c r="V198" i="5"/>
  <c r="AB196" i="5"/>
  <c r="X196" i="5"/>
  <c r="V196" i="5"/>
  <c r="AB195" i="5"/>
  <c r="X195" i="5"/>
  <c r="V195" i="5"/>
  <c r="AB191" i="5"/>
  <c r="X191" i="5"/>
  <c r="V191" i="5"/>
  <c r="AB190" i="5"/>
  <c r="X190" i="5"/>
  <c r="V190" i="5"/>
  <c r="AB189" i="5"/>
  <c r="X189" i="5"/>
  <c r="V189"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59" i="5"/>
  <c r="X159" i="5"/>
  <c r="V159" i="5"/>
  <c r="AB158" i="5"/>
  <c r="X158" i="5"/>
  <c r="V158" i="5"/>
  <c r="AB157" i="5"/>
  <c r="X157" i="5"/>
  <c r="V157" i="5"/>
  <c r="AB156" i="5"/>
  <c r="X156" i="5"/>
  <c r="V156" i="5"/>
  <c r="AB155" i="5"/>
  <c r="X155" i="5"/>
  <c r="V155" i="5"/>
  <c r="AB154" i="5"/>
  <c r="X154" i="5"/>
  <c r="V154" i="5"/>
  <c r="AB152" i="5"/>
  <c r="X152" i="5"/>
  <c r="V152"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8" i="5"/>
  <c r="X138" i="5"/>
  <c r="V138"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T119" i="5"/>
  <c r="AB118" i="5"/>
  <c r="X118" i="5"/>
  <c r="V118" i="5"/>
  <c r="AB117" i="5"/>
  <c r="X117" i="5"/>
  <c r="V117" i="5"/>
  <c r="AB116" i="5"/>
  <c r="X116" i="5"/>
  <c r="V116" i="5"/>
  <c r="AB115" i="5"/>
  <c r="X115" i="5"/>
  <c r="V115" i="5"/>
  <c r="AB114" i="5"/>
  <c r="X114" i="5"/>
  <c r="V114" i="5"/>
  <c r="AB113" i="5"/>
  <c r="X113" i="5"/>
  <c r="V113" i="5"/>
  <c r="AB111" i="5"/>
  <c r="X111" i="5"/>
  <c r="V111" i="5"/>
  <c r="AB110" i="5"/>
  <c r="X110" i="5"/>
  <c r="V110" i="5"/>
  <c r="AB109" i="5"/>
  <c r="X109" i="5"/>
  <c r="V109" i="5"/>
  <c r="AB108" i="5"/>
  <c r="X108" i="5"/>
  <c r="V108" i="5"/>
  <c r="AB106" i="5"/>
  <c r="X106" i="5"/>
  <c r="V106" i="5"/>
  <c r="AB104" i="5"/>
  <c r="X104" i="5"/>
  <c r="V104" i="5"/>
  <c r="AB103" i="5"/>
  <c r="X103" i="5"/>
  <c r="V103" i="5"/>
  <c r="AB102" i="5"/>
  <c r="X102" i="5"/>
  <c r="V102" i="5"/>
  <c r="AB100" i="5"/>
  <c r="X100" i="5"/>
  <c r="V100"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6" i="5"/>
  <c r="X56" i="5"/>
  <c r="V56" i="5"/>
  <c r="AB55" i="5"/>
  <c r="X55" i="5"/>
  <c r="V55" i="5"/>
  <c r="AB54" i="5"/>
  <c r="X54" i="5"/>
  <c r="V54" i="5"/>
  <c r="AB53" i="5"/>
  <c r="X53" i="5"/>
  <c r="V53"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5" i="5"/>
  <c r="X5" i="5"/>
  <c r="V5" i="5"/>
  <c r="T5" i="5"/>
  <c r="E4"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342" i="5"/>
  <c r="T345" i="5"/>
  <c r="T346" i="5"/>
  <c r="T347" i="5"/>
  <c r="T348" i="5"/>
  <c r="T349" i="5"/>
  <c r="T350" i="5"/>
  <c r="T351" i="5"/>
  <c r="T352" i="5"/>
  <c r="T353" i="5"/>
  <c r="T354" i="5"/>
  <c r="T355" i="5"/>
  <c r="T356" i="5"/>
  <c r="T357" i="5"/>
  <c r="T358" i="5"/>
  <c r="T359" i="5"/>
  <c r="T360"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F69" i="6" s="1"/>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42" i="5"/>
  <c r="V345" i="5"/>
  <c r="V346" i="5"/>
  <c r="V347" i="5"/>
  <c r="V348" i="5"/>
  <c r="V349" i="5"/>
  <c r="V350" i="5"/>
  <c r="V351" i="5"/>
  <c r="V352" i="5"/>
  <c r="V353" i="5"/>
  <c r="V354" i="5"/>
  <c r="V355" i="5"/>
  <c r="V356" i="5"/>
  <c r="V357" i="5"/>
  <c r="V358" i="5"/>
  <c r="V359" i="5"/>
  <c r="V360" i="5"/>
  <c r="V361" i="5"/>
  <c r="V362" i="5"/>
  <c r="E362" i="5"/>
  <c r="V363" i="5"/>
  <c r="E363" i="5"/>
  <c r="V364" i="5"/>
  <c r="E364" i="5"/>
  <c r="X364" i="5" s="1"/>
  <c r="V365" i="5"/>
  <c r="E365" i="5"/>
  <c r="X365" i="5" s="1"/>
  <c r="V366" i="5"/>
  <c r="E366" i="5"/>
  <c r="V367" i="5"/>
  <c r="E367" i="5"/>
  <c r="V368" i="5"/>
  <c r="E368" i="5"/>
  <c r="X368" i="5" s="1"/>
  <c r="V369" i="5"/>
  <c r="E369" i="5"/>
  <c r="V370" i="5"/>
  <c r="E370" i="5"/>
  <c r="V371" i="5"/>
  <c r="E371" i="5"/>
  <c r="X371" i="5" s="1"/>
  <c r="V372" i="5"/>
  <c r="E372" i="5"/>
  <c r="X372" i="5" s="1"/>
  <c r="V373" i="5"/>
  <c r="E373" i="5"/>
  <c r="V374" i="5"/>
  <c r="E374" i="5"/>
  <c r="V375" i="5"/>
  <c r="E375" i="5"/>
  <c r="V376" i="5"/>
  <c r="E376" i="5"/>
  <c r="X376" i="5" s="1"/>
  <c r="V377" i="5"/>
  <c r="E377" i="5"/>
  <c r="X377" i="5" s="1"/>
  <c r="V378" i="5"/>
  <c r="E378" i="5"/>
  <c r="V379" i="5"/>
  <c r="E379" i="5"/>
  <c r="V380" i="5"/>
  <c r="E380" i="5"/>
  <c r="X380" i="5" s="1"/>
  <c r="V381" i="5"/>
  <c r="E381" i="5"/>
  <c r="X381" i="5" s="1"/>
  <c r="V382" i="5"/>
  <c r="E382" i="5"/>
  <c r="V383" i="5"/>
  <c r="E383" i="5"/>
  <c r="X383" i="5" s="1"/>
  <c r="V384" i="5"/>
  <c r="E384" i="5"/>
  <c r="X384" i="5" s="1"/>
  <c r="V385" i="5"/>
  <c r="E385" i="5"/>
  <c r="V386" i="5"/>
  <c r="E386" i="5"/>
  <c r="V387" i="5"/>
  <c r="E387" i="5"/>
  <c r="X387" i="5" s="1"/>
  <c r="V388" i="5"/>
  <c r="E388" i="5"/>
  <c r="X388" i="5" s="1"/>
  <c r="V389" i="5"/>
  <c r="E389" i="5"/>
  <c r="X389" i="5" s="1"/>
  <c r="V390" i="5"/>
  <c r="E390" i="5"/>
  <c r="X390" i="5" s="1"/>
  <c r="V391" i="5"/>
  <c r="E391" i="5"/>
  <c r="V392" i="5"/>
  <c r="E392" i="5"/>
  <c r="X392" i="5" s="1"/>
  <c r="V393" i="5"/>
  <c r="E393" i="5"/>
  <c r="X393" i="5" s="1"/>
  <c r="V394" i="5"/>
  <c r="E394" i="5"/>
  <c r="V395" i="5"/>
  <c r="E395" i="5"/>
  <c r="X395" i="5" s="1"/>
  <c r="V396" i="5"/>
  <c r="E396" i="5"/>
  <c r="X396" i="5" s="1"/>
  <c r="V397" i="5"/>
  <c r="E397" i="5"/>
  <c r="V398" i="5"/>
  <c r="E398" i="5"/>
  <c r="V399" i="5"/>
  <c r="E399" i="5"/>
  <c r="V400" i="5"/>
  <c r="E400" i="5"/>
  <c r="X400" i="5" s="1"/>
  <c r="V401" i="5"/>
  <c r="E401" i="5"/>
  <c r="X401" i="5" s="1"/>
  <c r="V402" i="5"/>
  <c r="E402" i="5"/>
  <c r="V403" i="5"/>
  <c r="E403" i="5"/>
  <c r="V404" i="5"/>
  <c r="E404" i="5"/>
  <c r="X404" i="5" s="1"/>
  <c r="V405" i="5"/>
  <c r="E405" i="5"/>
  <c r="X405" i="5" s="1"/>
  <c r="V406" i="5"/>
  <c r="E406" i="5"/>
  <c r="V407" i="5"/>
  <c r="E407" i="5"/>
  <c r="X407" i="5" s="1"/>
  <c r="V408" i="5"/>
  <c r="E408" i="5"/>
  <c r="X408" i="5" s="1"/>
  <c r="V409" i="5"/>
  <c r="E409" i="5"/>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X419" i="5" s="1"/>
  <c r="V420" i="5"/>
  <c r="E420" i="5"/>
  <c r="X420" i="5" s="1"/>
  <c r="V421" i="5"/>
  <c r="E421" i="5"/>
  <c r="V422" i="5"/>
  <c r="E422" i="5"/>
  <c r="V423" i="5"/>
  <c r="E423" i="5"/>
  <c r="V424" i="5"/>
  <c r="E424" i="5"/>
  <c r="V425" i="5"/>
  <c r="E425" i="5"/>
  <c r="X425" i="5" s="1"/>
  <c r="V426" i="5"/>
  <c r="E426" i="5"/>
  <c r="V427" i="5"/>
  <c r="E427" i="5"/>
  <c r="V428" i="5"/>
  <c r="E428" i="5"/>
  <c r="V429" i="5"/>
  <c r="E429" i="5"/>
  <c r="X429" i="5" s="1"/>
  <c r="V430" i="5"/>
  <c r="E430" i="5"/>
  <c r="V431" i="5"/>
  <c r="E431" i="5"/>
  <c r="X431" i="5" s="1"/>
  <c r="V432" i="5"/>
  <c r="E432" i="5"/>
  <c r="X432" i="5" s="1"/>
  <c r="V433" i="5"/>
  <c r="E433" i="5"/>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X443" i="5" s="1"/>
  <c r="V444" i="5"/>
  <c r="E444" i="5"/>
  <c r="X444" i="5" s="1"/>
  <c r="V445" i="5"/>
  <c r="E445" i="5"/>
  <c r="V446" i="5"/>
  <c r="E446" i="5"/>
  <c r="V447" i="5"/>
  <c r="E447" i="5"/>
  <c r="V448" i="5"/>
  <c r="E448" i="5"/>
  <c r="X448" i="5" s="1"/>
  <c r="V449" i="5"/>
  <c r="E449" i="5"/>
  <c r="X449" i="5" s="1"/>
  <c r="V450" i="5"/>
  <c r="E450" i="5"/>
  <c r="V451" i="5"/>
  <c r="E451" i="5"/>
  <c r="V452" i="5"/>
  <c r="E452" i="5"/>
  <c r="V453" i="5"/>
  <c r="E453" i="5"/>
  <c r="X453" i="5" s="1"/>
  <c r="V454" i="5"/>
  <c r="E454" i="5"/>
  <c r="V455" i="5"/>
  <c r="E455" i="5"/>
  <c r="X455" i="5" s="1"/>
  <c r="V456" i="5"/>
  <c r="E456" i="5"/>
  <c r="X456" i="5" s="1"/>
  <c r="V457" i="5"/>
  <c r="E457" i="5"/>
  <c r="V458" i="5"/>
  <c r="E458" i="5"/>
  <c r="V459" i="5"/>
  <c r="E459" i="5"/>
  <c r="X459" i="5" s="1"/>
  <c r="V460" i="5"/>
  <c r="E460" i="5"/>
  <c r="V461" i="5"/>
  <c r="E461" i="5"/>
  <c r="X461" i="5" s="1"/>
  <c r="V462" i="5"/>
  <c r="E462" i="5"/>
  <c r="X462" i="5" s="1"/>
  <c r="V463" i="5"/>
  <c r="E463" i="5"/>
  <c r="V464" i="5"/>
  <c r="E464" i="5"/>
  <c r="V465" i="5"/>
  <c r="E465" i="5"/>
  <c r="V466" i="5"/>
  <c r="E466" i="5"/>
  <c r="V467" i="5"/>
  <c r="E467" i="5"/>
  <c r="X467" i="5" s="1"/>
  <c r="V468" i="5"/>
  <c r="E468" i="5"/>
  <c r="X468" i="5" s="1"/>
  <c r="V469" i="5"/>
  <c r="E469" i="5"/>
  <c r="V470" i="5"/>
  <c r="E470" i="5"/>
  <c r="X470" i="5" s="1"/>
  <c r="V471" i="5"/>
  <c r="E471" i="5"/>
  <c r="X471" i="5" s="1"/>
  <c r="V472" i="5"/>
  <c r="E472" i="5"/>
  <c r="V473" i="5"/>
  <c r="E473" i="5"/>
  <c r="X473" i="5" s="1"/>
  <c r="V474" i="5"/>
  <c r="E474" i="5"/>
  <c r="V475" i="5"/>
  <c r="E475" i="5"/>
  <c r="V476" i="5"/>
  <c r="E476" i="5"/>
  <c r="X476" i="5" s="1"/>
  <c r="V477" i="5"/>
  <c r="E477" i="5"/>
  <c r="V478" i="5"/>
  <c r="E478" i="5"/>
  <c r="X478" i="5" s="1"/>
  <c r="V479" i="5"/>
  <c r="E479" i="5"/>
  <c r="X479" i="5" s="1"/>
  <c r="V480" i="5"/>
  <c r="E480" i="5"/>
  <c r="X480" i="5" s="1"/>
  <c r="V481" i="5"/>
  <c r="E481" i="5"/>
  <c r="V482" i="5"/>
  <c r="E482" i="5"/>
  <c r="V483" i="5"/>
  <c r="E483" i="5"/>
  <c r="V484" i="5"/>
  <c r="E484" i="5"/>
  <c r="X484" i="5" s="1"/>
  <c r="V485" i="5"/>
  <c r="E485" i="5"/>
  <c r="X485" i="5" s="1"/>
  <c r="V486" i="5"/>
  <c r="E486" i="5"/>
  <c r="X486" i="5" s="1"/>
  <c r="V487" i="5"/>
  <c r="E487" i="5"/>
  <c r="X487" i="5" s="1"/>
  <c r="V488" i="5"/>
  <c r="E488" i="5"/>
  <c r="V489" i="5"/>
  <c r="E489" i="5"/>
  <c r="V490" i="5"/>
  <c r="E490" i="5"/>
  <c r="V491" i="5"/>
  <c r="E491" i="5"/>
  <c r="X491" i="5" s="1"/>
  <c r="V492" i="5"/>
  <c r="E492" i="5"/>
  <c r="X492" i="5" s="1"/>
  <c r="V493" i="5"/>
  <c r="E493" i="5"/>
  <c r="V494" i="5"/>
  <c r="E494" i="5"/>
  <c r="X494" i="5" s="1"/>
  <c r="V495" i="5"/>
  <c r="E495" i="5"/>
  <c r="X495" i="5" s="1"/>
  <c r="V496" i="5"/>
  <c r="E496" i="5"/>
  <c r="V497" i="5"/>
  <c r="E497" i="5"/>
  <c r="X497" i="5" s="1"/>
  <c r="V498" i="5"/>
  <c r="E498" i="5"/>
  <c r="X498" i="5" s="1"/>
  <c r="V499" i="5"/>
  <c r="E499" i="5"/>
  <c r="V500" i="5"/>
  <c r="E500" i="5"/>
  <c r="V501" i="5"/>
  <c r="E501" i="5"/>
  <c r="V502" i="5"/>
  <c r="E502" i="5"/>
  <c r="V503" i="5"/>
  <c r="E503" i="5"/>
  <c r="X503" i="5" s="1"/>
  <c r="V504" i="5"/>
  <c r="E504" i="5"/>
  <c r="X504" i="5" s="1"/>
  <c r="V505" i="5"/>
  <c r="E505" i="5"/>
  <c r="V506" i="5"/>
  <c r="E506" i="5"/>
  <c r="V507" i="5"/>
  <c r="E507" i="5"/>
  <c r="X507" i="5" s="1"/>
  <c r="V508" i="5"/>
  <c r="E508" i="5"/>
  <c r="X508" i="5" s="1"/>
  <c r="V509" i="5"/>
  <c r="E509" i="5"/>
  <c r="X509" i="5" s="1"/>
  <c r="V510" i="5"/>
  <c r="E510" i="5"/>
  <c r="X510" i="5" s="1"/>
  <c r="V511" i="5"/>
  <c r="E511" i="5"/>
  <c r="V512" i="5"/>
  <c r="E512" i="5"/>
  <c r="X512" i="5" s="1"/>
  <c r="V513" i="5"/>
  <c r="E513" i="5"/>
  <c r="V514" i="5"/>
  <c r="E514" i="5"/>
  <c r="V515" i="5"/>
  <c r="E515" i="5"/>
  <c r="X515" i="5" s="1"/>
  <c r="V516" i="5"/>
  <c r="E516" i="5"/>
  <c r="X516" i="5" s="1"/>
  <c r="V517" i="5"/>
  <c r="E517" i="5"/>
  <c r="V518" i="5"/>
  <c r="E518" i="5"/>
  <c r="V519" i="5"/>
  <c r="E519" i="5"/>
  <c r="X519" i="5" s="1"/>
  <c r="V520" i="5"/>
  <c r="E520" i="5"/>
  <c r="V521" i="5"/>
  <c r="E521" i="5"/>
  <c r="X521" i="5" s="1"/>
  <c r="V522" i="5"/>
  <c r="E522" i="5"/>
  <c r="V523" i="5"/>
  <c r="E523" i="5"/>
  <c r="X523" i="5" s="1"/>
  <c r="V524" i="5"/>
  <c r="E524" i="5"/>
  <c r="V525" i="5"/>
  <c r="E525" i="5"/>
  <c r="V526" i="5"/>
  <c r="E526" i="5"/>
  <c r="V527" i="5"/>
  <c r="E527" i="5"/>
  <c r="X527" i="5" s="1"/>
  <c r="V528" i="5"/>
  <c r="E528" i="5"/>
  <c r="X528" i="5" s="1"/>
  <c r="V529" i="5"/>
  <c r="E529" i="5"/>
  <c r="V530" i="5"/>
  <c r="E530" i="5"/>
  <c r="X530" i="5" s="1"/>
  <c r="V531" i="5"/>
  <c r="E531" i="5"/>
  <c r="X531" i="5" s="1"/>
  <c r="V532" i="5"/>
  <c r="E532" i="5"/>
  <c r="X532" i="5" s="1"/>
  <c r="V533" i="5"/>
  <c r="E533" i="5"/>
  <c r="V534" i="5"/>
  <c r="E534" i="5"/>
  <c r="V535" i="5"/>
  <c r="E535" i="5"/>
  <c r="V536" i="5"/>
  <c r="E536" i="5"/>
  <c r="V537" i="5"/>
  <c r="E537" i="5"/>
  <c r="V538" i="5"/>
  <c r="E538" i="5"/>
  <c r="V539" i="5"/>
  <c r="E539" i="5"/>
  <c r="X539" i="5" s="1"/>
  <c r="V540" i="5"/>
  <c r="E540" i="5"/>
  <c r="X540" i="5" s="1"/>
  <c r="V541" i="5"/>
  <c r="E541" i="5"/>
  <c r="V542" i="5"/>
  <c r="E542" i="5"/>
  <c r="V543" i="5"/>
  <c r="E543" i="5"/>
  <c r="X543" i="5" s="1"/>
  <c r="V544" i="5"/>
  <c r="E544" i="5"/>
  <c r="X544" i="5" s="1"/>
  <c r="V545" i="5"/>
  <c r="E545" i="5"/>
  <c r="X545" i="5" s="1"/>
  <c r="V546" i="5"/>
  <c r="E546" i="5"/>
  <c r="V547" i="5"/>
  <c r="E547" i="5"/>
  <c r="V548" i="5"/>
  <c r="E548" i="5"/>
  <c r="V549" i="5"/>
  <c r="E549" i="5"/>
  <c r="V550" i="5"/>
  <c r="E550" i="5"/>
  <c r="V551" i="5"/>
  <c r="E551" i="5"/>
  <c r="X551" i="5" s="1"/>
  <c r="V552" i="5"/>
  <c r="E552" i="5"/>
  <c r="X552" i="5" s="1"/>
  <c r="V553" i="5"/>
  <c r="E553" i="5"/>
  <c r="V554" i="5"/>
  <c r="E554" i="5"/>
  <c r="V555" i="5"/>
  <c r="E555" i="5"/>
  <c r="X555" i="5" s="1"/>
  <c r="V556" i="5"/>
  <c r="E556" i="5"/>
  <c r="V557" i="5"/>
  <c r="E557" i="5"/>
  <c r="X557" i="5" s="1"/>
  <c r="V558" i="5"/>
  <c r="E558" i="5"/>
  <c r="X558" i="5" s="1"/>
  <c r="V559" i="5"/>
  <c r="E559" i="5"/>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X569" i="5" s="1"/>
  <c r="V570" i="5"/>
  <c r="E570" i="5"/>
  <c r="X570" i="5" s="1"/>
  <c r="V571" i="5"/>
  <c r="E571" i="5"/>
  <c r="V572" i="5"/>
  <c r="E572" i="5"/>
  <c r="V573" i="5"/>
  <c r="E573" i="5"/>
  <c r="V574" i="5"/>
  <c r="E574" i="5"/>
  <c r="V575" i="5"/>
  <c r="E575" i="5"/>
  <c r="X575" i="5" s="1"/>
  <c r="V576" i="5"/>
  <c r="E576" i="5"/>
  <c r="X576" i="5" s="1"/>
  <c r="V577" i="5"/>
  <c r="E577" i="5"/>
  <c r="V578" i="5"/>
  <c r="E578" i="5"/>
  <c r="V579" i="5"/>
  <c r="E579" i="5"/>
  <c r="V580" i="5"/>
  <c r="E580" i="5"/>
  <c r="V581" i="5"/>
  <c r="E581" i="5"/>
  <c r="X581" i="5" s="1"/>
  <c r="V582" i="5"/>
  <c r="E582" i="5"/>
  <c r="X582" i="5" s="1"/>
  <c r="V583" i="5"/>
  <c r="E583" i="5"/>
  <c r="V584" i="5"/>
  <c r="E584" i="5"/>
  <c r="V585" i="5"/>
  <c r="E585" i="5"/>
  <c r="V586" i="5"/>
  <c r="E586" i="5"/>
  <c r="X586" i="5" s="1"/>
  <c r="V587" i="5"/>
  <c r="E587" i="5"/>
  <c r="X587" i="5" s="1"/>
  <c r="V588" i="5"/>
  <c r="E588" i="5"/>
  <c r="V589" i="5"/>
  <c r="E589" i="5"/>
  <c r="V590" i="5"/>
  <c r="E590" i="5"/>
  <c r="X590" i="5" s="1"/>
  <c r="V591" i="5"/>
  <c r="E591" i="5"/>
  <c r="V592" i="5"/>
  <c r="E592" i="5"/>
  <c r="V593" i="5"/>
  <c r="E593" i="5"/>
  <c r="X593" i="5" s="1"/>
  <c r="V594" i="5"/>
  <c r="E594" i="5"/>
  <c r="X594" i="5" s="1"/>
  <c r="V595" i="5"/>
  <c r="E595" i="5"/>
  <c r="V596" i="5"/>
  <c r="E596" i="5"/>
  <c r="V597" i="5"/>
  <c r="E597" i="5"/>
  <c r="V598" i="5"/>
  <c r="E598" i="5"/>
  <c r="V599" i="5"/>
  <c r="E599" i="5"/>
  <c r="X599" i="5" s="1"/>
  <c r="V600" i="5"/>
  <c r="E600" i="5"/>
  <c r="V601" i="5"/>
  <c r="E601" i="5"/>
  <c r="V602" i="5"/>
  <c r="E602" i="5"/>
  <c r="V603" i="5"/>
  <c r="E603" i="5"/>
  <c r="V604" i="5"/>
  <c r="E604" i="5"/>
  <c r="X604" i="5" s="1"/>
  <c r="V605" i="5"/>
  <c r="E605" i="5"/>
  <c r="X605" i="5" s="1"/>
  <c r="V606" i="5"/>
  <c r="E606" i="5"/>
  <c r="X606" i="5" s="1"/>
  <c r="V607" i="5"/>
  <c r="E607" i="5"/>
  <c r="V608" i="5"/>
  <c r="E608" i="5"/>
  <c r="V609" i="5"/>
  <c r="E609" i="5"/>
  <c r="V610" i="5"/>
  <c r="E610" i="5"/>
  <c r="X610" i="5" s="1"/>
  <c r="V611" i="5"/>
  <c r="E611" i="5"/>
  <c r="X611" i="5" s="1"/>
  <c r="V612" i="5"/>
  <c r="E612" i="5"/>
  <c r="X612" i="5" s="1"/>
  <c r="V613" i="5"/>
  <c r="E613" i="5"/>
  <c r="V614" i="5"/>
  <c r="E614" i="5"/>
  <c r="X614" i="5" s="1"/>
  <c r="V615" i="5"/>
  <c r="E615" i="5"/>
  <c r="V616" i="5"/>
  <c r="E616" i="5"/>
  <c r="X616" i="5" s="1"/>
  <c r="V617" i="5"/>
  <c r="E617" i="5"/>
  <c r="X617" i="5" s="1"/>
  <c r="V618" i="5"/>
  <c r="E618" i="5"/>
  <c r="X618" i="5" s="1"/>
  <c r="V619" i="5"/>
  <c r="E619" i="5"/>
  <c r="V620" i="5"/>
  <c r="E620" i="5"/>
  <c r="V621" i="5"/>
  <c r="E621" i="5"/>
  <c r="X621" i="5" s="1"/>
  <c r="V622" i="5"/>
  <c r="E622" i="5"/>
  <c r="X622" i="5" s="1"/>
  <c r="V623" i="5"/>
  <c r="E623" i="5"/>
  <c r="X623" i="5" s="1"/>
  <c r="V624" i="5"/>
  <c r="E624" i="5"/>
  <c r="X624" i="5" s="1"/>
  <c r="V625" i="5"/>
  <c r="E625" i="5"/>
  <c r="V626" i="5"/>
  <c r="E626" i="5"/>
  <c r="V627" i="5"/>
  <c r="E627" i="5"/>
  <c r="X627" i="5" s="1"/>
  <c r="V628" i="5"/>
  <c r="E628" i="5"/>
  <c r="X628" i="5" s="1"/>
  <c r="V629" i="5"/>
  <c r="E629" i="5"/>
  <c r="X629" i="5" s="1"/>
  <c r="V630" i="5"/>
  <c r="E630" i="5"/>
  <c r="X630" i="5" s="1"/>
  <c r="V631" i="5"/>
  <c r="E631" i="5"/>
  <c r="V632" i="5"/>
  <c r="E632" i="5"/>
  <c r="V633" i="5"/>
  <c r="E633" i="5"/>
  <c r="X633" i="5" s="1"/>
  <c r="V634" i="5"/>
  <c r="E634" i="5"/>
  <c r="V635" i="5"/>
  <c r="E635" i="5"/>
  <c r="X635" i="5" s="1"/>
  <c r="V636" i="5"/>
  <c r="E636" i="5"/>
  <c r="X636" i="5" s="1"/>
  <c r="V637" i="5"/>
  <c r="E637" i="5"/>
  <c r="V638" i="5"/>
  <c r="E638" i="5"/>
  <c r="X638" i="5" s="1"/>
  <c r="V639" i="5"/>
  <c r="E639" i="5"/>
  <c r="V640" i="5"/>
  <c r="E640" i="5"/>
  <c r="V641" i="5"/>
  <c r="E641" i="5"/>
  <c r="X641" i="5" s="1"/>
  <c r="V642" i="5"/>
  <c r="E642" i="5"/>
  <c r="V643" i="5"/>
  <c r="E643" i="5"/>
  <c r="V644" i="5"/>
  <c r="E644" i="5"/>
  <c r="X644" i="5" s="1"/>
  <c r="V645" i="5"/>
  <c r="E645" i="5"/>
  <c r="V646" i="5"/>
  <c r="E646" i="5"/>
  <c r="X646" i="5" s="1"/>
  <c r="V647" i="5"/>
  <c r="E647" i="5"/>
  <c r="X647" i="5" s="1"/>
  <c r="V648" i="5"/>
  <c r="E648" i="5"/>
  <c r="X648" i="5" s="1"/>
  <c r="V649" i="5"/>
  <c r="E649" i="5"/>
  <c r="V650" i="5"/>
  <c r="E650" i="5"/>
  <c r="V651" i="5"/>
  <c r="E651" i="5"/>
  <c r="V652" i="5"/>
  <c r="E652" i="5"/>
  <c r="X652" i="5" s="1"/>
  <c r="V653" i="5"/>
  <c r="E653" i="5"/>
  <c r="X653" i="5" s="1"/>
  <c r="V654" i="5"/>
  <c r="E654" i="5"/>
  <c r="X654" i="5" s="1"/>
  <c r="V655" i="5"/>
  <c r="E655" i="5"/>
  <c r="V656" i="5"/>
  <c r="E656" i="5"/>
  <c r="V657" i="5"/>
  <c r="E657" i="5"/>
  <c r="X657" i="5" s="1"/>
  <c r="V658" i="5"/>
  <c r="E658" i="5"/>
  <c r="X658" i="5" s="1"/>
  <c r="V659" i="5"/>
  <c r="E659" i="5"/>
  <c r="X659" i="5" s="1"/>
  <c r="V660" i="5"/>
  <c r="E660" i="5"/>
  <c r="X660" i="5" s="1"/>
  <c r="V661" i="5"/>
  <c r="E661" i="5"/>
  <c r="V662" i="5"/>
  <c r="E662" i="5"/>
  <c r="V663" i="5"/>
  <c r="E663" i="5"/>
  <c r="V664" i="5"/>
  <c r="E664" i="5"/>
  <c r="V665" i="5"/>
  <c r="E665" i="5"/>
  <c r="X665" i="5" s="1"/>
  <c r="V666" i="5"/>
  <c r="E666" i="5"/>
  <c r="X666" i="5" s="1"/>
  <c r="V667" i="5"/>
  <c r="E667" i="5"/>
  <c r="V668" i="5"/>
  <c r="E668" i="5"/>
  <c r="X668" i="5" s="1"/>
  <c r="V669" i="5"/>
  <c r="E669" i="5"/>
  <c r="V670" i="5"/>
  <c r="E670" i="5"/>
  <c r="V671" i="5"/>
  <c r="E671" i="5"/>
  <c r="X671" i="5" s="1"/>
  <c r="V672" i="5"/>
  <c r="E672" i="5"/>
  <c r="X672" i="5" s="1"/>
  <c r="V673" i="5"/>
  <c r="E673" i="5"/>
  <c r="V674" i="5"/>
  <c r="E674" i="5"/>
  <c r="V675" i="5"/>
  <c r="E675" i="5"/>
  <c r="V676" i="5"/>
  <c r="E676" i="5"/>
  <c r="V677" i="5"/>
  <c r="E677" i="5"/>
  <c r="X677" i="5" s="1"/>
  <c r="V678" i="5"/>
  <c r="E678" i="5"/>
  <c r="X678" i="5" s="1"/>
  <c r="V679" i="5"/>
  <c r="E679" i="5"/>
  <c r="V680" i="5"/>
  <c r="E680" i="5"/>
  <c r="V681" i="5"/>
  <c r="E681" i="5"/>
  <c r="X681" i="5" s="1"/>
  <c r="V682" i="5"/>
  <c r="E682" i="5"/>
  <c r="X682" i="5" s="1"/>
  <c r="V683" i="5"/>
  <c r="E683" i="5"/>
  <c r="X683" i="5" s="1"/>
  <c r="V684" i="5"/>
  <c r="E684" i="5"/>
  <c r="V685" i="5"/>
  <c r="E685" i="5"/>
  <c r="V686" i="5"/>
  <c r="E686" i="5"/>
  <c r="X686" i="5" s="1"/>
  <c r="V687" i="5"/>
  <c r="E687" i="5"/>
  <c r="X687" i="5" s="1"/>
  <c r="V688" i="5"/>
  <c r="E688" i="5"/>
  <c r="V689" i="5"/>
  <c r="E689" i="5"/>
  <c r="X689" i="5" s="1"/>
  <c r="V690" i="5"/>
  <c r="E690" i="5"/>
  <c r="X690" i="5" s="1"/>
  <c r="V691" i="5"/>
  <c r="E691" i="5"/>
  <c r="V692" i="5"/>
  <c r="E692" i="5"/>
  <c r="V693" i="5"/>
  <c r="E693" i="5"/>
  <c r="X693" i="5" s="1"/>
  <c r="V694" i="5"/>
  <c r="E694" i="5"/>
  <c r="X694" i="5" s="1"/>
  <c r="V695" i="5"/>
  <c r="E695" i="5"/>
  <c r="X695" i="5" s="1"/>
  <c r="V696" i="5"/>
  <c r="E696" i="5"/>
  <c r="X696" i="5" s="1"/>
  <c r="V697" i="5"/>
  <c r="E697" i="5"/>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V710" i="5"/>
  <c r="E710" i="5"/>
  <c r="V711" i="5"/>
  <c r="E711" i="5"/>
  <c r="X711" i="5" s="1"/>
  <c r="V712" i="5"/>
  <c r="E712" i="5"/>
  <c r="V713" i="5"/>
  <c r="E713" i="5"/>
  <c r="X713" i="5" s="1"/>
  <c r="V714" i="5"/>
  <c r="E714" i="5"/>
  <c r="X714" i="5" s="1"/>
  <c r="V715" i="5"/>
  <c r="E715" i="5"/>
  <c r="V716" i="5"/>
  <c r="E716" i="5"/>
  <c r="X716" i="5" s="1"/>
  <c r="V717" i="5"/>
  <c r="E717" i="5"/>
  <c r="X717" i="5" s="1"/>
  <c r="V718" i="5"/>
  <c r="E718" i="5"/>
  <c r="V719" i="5"/>
  <c r="E719" i="5"/>
  <c r="X719" i="5" s="1"/>
  <c r="V720" i="5"/>
  <c r="E720" i="5"/>
  <c r="X720" i="5" s="1"/>
  <c r="V721" i="5"/>
  <c r="E721" i="5"/>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V731" i="5"/>
  <c r="E731" i="5"/>
  <c r="X731" i="5" s="1"/>
  <c r="V732" i="5"/>
  <c r="E732" i="5"/>
  <c r="X732" i="5" s="1"/>
  <c r="V733" i="5"/>
  <c r="E733" i="5"/>
  <c r="V734" i="5"/>
  <c r="E734" i="5"/>
  <c r="X734" i="5" s="1"/>
  <c r="V735" i="5"/>
  <c r="E735" i="5"/>
  <c r="V736" i="5"/>
  <c r="E736" i="5"/>
  <c r="X736" i="5" s="1"/>
  <c r="V737" i="5"/>
  <c r="E737" i="5"/>
  <c r="X737" i="5" s="1"/>
  <c r="V738" i="5"/>
  <c r="E738" i="5"/>
  <c r="V739" i="5"/>
  <c r="E739" i="5"/>
  <c r="V740" i="5"/>
  <c r="E740" i="5"/>
  <c r="V741" i="5"/>
  <c r="E741" i="5"/>
  <c r="X741" i="5" s="1"/>
  <c r="V742" i="5"/>
  <c r="E742" i="5"/>
  <c r="X742" i="5" s="1"/>
  <c r="V743" i="5"/>
  <c r="E743" i="5"/>
  <c r="X743" i="5" s="1"/>
  <c r="V744" i="5"/>
  <c r="E744" i="5"/>
  <c r="V745" i="5"/>
  <c r="E745" i="5"/>
  <c r="V746" i="5"/>
  <c r="E746" i="5"/>
  <c r="V747" i="5"/>
  <c r="E747" i="5"/>
  <c r="X747" i="5" s="1"/>
  <c r="V748" i="5"/>
  <c r="E748" i="5"/>
  <c r="X748" i="5" s="1"/>
  <c r="V749" i="5"/>
  <c r="E749" i="5"/>
  <c r="X749" i="5" s="1"/>
  <c r="V750" i="5"/>
  <c r="E750" i="5"/>
  <c r="V751" i="5"/>
  <c r="E751" i="5"/>
  <c r="V752" i="5"/>
  <c r="E752" i="5"/>
  <c r="V753" i="5"/>
  <c r="E753" i="5"/>
  <c r="X753" i="5" s="1"/>
  <c r="V754" i="5"/>
  <c r="E754" i="5"/>
  <c r="V755" i="5"/>
  <c r="E755" i="5"/>
  <c r="X755" i="5" s="1"/>
  <c r="V756" i="5"/>
  <c r="E756" i="5"/>
  <c r="X756" i="5" s="1"/>
  <c r="V757" i="5"/>
  <c r="E757" i="5"/>
  <c r="V758" i="5"/>
  <c r="E758" i="5"/>
  <c r="V759" i="5"/>
  <c r="E759" i="5"/>
  <c r="X759" i="5" s="1"/>
  <c r="V760" i="5"/>
  <c r="E760" i="5"/>
  <c r="V761" i="5"/>
  <c r="E761" i="5"/>
  <c r="X761" i="5" s="1"/>
  <c r="V762" i="5"/>
  <c r="E762" i="5"/>
  <c r="X762" i="5" s="1"/>
  <c r="V763" i="5"/>
  <c r="E763" i="5"/>
  <c r="V764" i="5"/>
  <c r="E764" i="5"/>
  <c r="V765" i="5"/>
  <c r="E765" i="5"/>
  <c r="X765" i="5" s="1"/>
  <c r="V766" i="5"/>
  <c r="E766" i="5"/>
  <c r="V767" i="5"/>
  <c r="E767" i="5"/>
  <c r="X767" i="5" s="1"/>
  <c r="V768" i="5"/>
  <c r="E768" i="5"/>
  <c r="X768" i="5" s="1"/>
  <c r="V769" i="5"/>
  <c r="E769" i="5"/>
  <c r="V770" i="5"/>
  <c r="E770" i="5"/>
  <c r="X770" i="5" s="1"/>
  <c r="V771" i="5"/>
  <c r="E771" i="5"/>
  <c r="X771" i="5" s="1"/>
  <c r="V772" i="5"/>
  <c r="E772" i="5"/>
  <c r="X772" i="5" s="1"/>
  <c r="V773" i="5"/>
  <c r="E773" i="5"/>
  <c r="X773" i="5" s="1"/>
  <c r="V774" i="5"/>
  <c r="E774" i="5"/>
  <c r="V775" i="5"/>
  <c r="E775" i="5"/>
  <c r="V776" i="5"/>
  <c r="E776" i="5"/>
  <c r="V777" i="5"/>
  <c r="E777" i="5"/>
  <c r="X777" i="5" s="1"/>
  <c r="V778" i="5"/>
  <c r="E778" i="5"/>
  <c r="X778" i="5" s="1"/>
  <c r="V779" i="5"/>
  <c r="E779" i="5"/>
  <c r="X779" i="5" s="1"/>
  <c r="V780" i="5"/>
  <c r="E780" i="5"/>
  <c r="X780" i="5" s="1"/>
  <c r="V781" i="5"/>
  <c r="E781" i="5"/>
  <c r="V782" i="5"/>
  <c r="E782" i="5"/>
  <c r="X782" i="5" s="1"/>
  <c r="V783" i="5"/>
  <c r="E783" i="5"/>
  <c r="X783" i="5" s="1"/>
  <c r="V784" i="5"/>
  <c r="E784" i="5"/>
  <c r="X784" i="5" s="1"/>
  <c r="V785" i="5"/>
  <c r="E785" i="5"/>
  <c r="X785" i="5" s="1"/>
  <c r="V786" i="5"/>
  <c r="E786" i="5"/>
  <c r="X786" i="5" s="1"/>
  <c r="V787" i="5"/>
  <c r="E787" i="5"/>
  <c r="V788" i="5"/>
  <c r="E788" i="5"/>
  <c r="V789" i="5"/>
  <c r="E789" i="5"/>
  <c r="X789" i="5" s="1"/>
  <c r="V790" i="5"/>
  <c r="E790" i="5"/>
  <c r="X790" i="5" s="1"/>
  <c r="V791" i="5"/>
  <c r="E791" i="5"/>
  <c r="X791" i="5" s="1"/>
  <c r="V792" i="5"/>
  <c r="E792" i="5"/>
  <c r="X792" i="5" s="1"/>
  <c r="V793" i="5"/>
  <c r="E793" i="5"/>
  <c r="V794" i="5"/>
  <c r="E794" i="5"/>
  <c r="V795" i="5"/>
  <c r="E795" i="5"/>
  <c r="V796" i="5"/>
  <c r="E796" i="5"/>
  <c r="X796" i="5" s="1"/>
  <c r="V797" i="5"/>
  <c r="E797" i="5"/>
  <c r="X797" i="5" s="1"/>
  <c r="V798" i="5"/>
  <c r="E798" i="5"/>
  <c r="X798" i="5" s="1"/>
  <c r="V799" i="5"/>
  <c r="E799" i="5"/>
  <c r="V800" i="5"/>
  <c r="E800" i="5"/>
  <c r="V801" i="5"/>
  <c r="E801" i="5"/>
  <c r="X801" i="5" s="1"/>
  <c r="V802" i="5"/>
  <c r="E802" i="5"/>
  <c r="V803" i="5"/>
  <c r="E803" i="5"/>
  <c r="X803" i="5" s="1"/>
  <c r="V804" i="5"/>
  <c r="E804" i="5"/>
  <c r="X804" i="5" s="1"/>
  <c r="V805" i="5"/>
  <c r="E805" i="5"/>
  <c r="V806" i="5"/>
  <c r="E806" i="5"/>
  <c r="V807" i="5"/>
  <c r="E807" i="5"/>
  <c r="X807" i="5" s="1"/>
  <c r="V808" i="5"/>
  <c r="E808" i="5"/>
  <c r="V809" i="5"/>
  <c r="E809" i="5"/>
  <c r="X809" i="5" s="1"/>
  <c r="V810" i="5"/>
  <c r="E810" i="5"/>
  <c r="X810" i="5" s="1"/>
  <c r="V811" i="5"/>
  <c r="E811" i="5"/>
  <c r="V812" i="5"/>
  <c r="E812" i="5"/>
  <c r="V813" i="5"/>
  <c r="E813" i="5"/>
  <c r="X813" i="5" s="1"/>
  <c r="V814" i="5"/>
  <c r="E814" i="5"/>
  <c r="V815" i="5"/>
  <c r="E815" i="5"/>
  <c r="X815" i="5" s="1"/>
  <c r="V816" i="5"/>
  <c r="E816" i="5"/>
  <c r="X816" i="5" s="1"/>
  <c r="V817" i="5"/>
  <c r="E817" i="5"/>
  <c r="V818" i="5"/>
  <c r="E818" i="5"/>
  <c r="V819" i="5"/>
  <c r="E819" i="5"/>
  <c r="X819" i="5" s="1"/>
  <c r="V820" i="5"/>
  <c r="E820" i="5"/>
  <c r="X820" i="5" s="1"/>
  <c r="V821" i="5"/>
  <c r="E821" i="5"/>
  <c r="X821" i="5" s="1"/>
  <c r="V822" i="5"/>
  <c r="E822" i="5"/>
  <c r="X822" i="5" s="1"/>
  <c r="V823" i="5"/>
  <c r="E823" i="5"/>
  <c r="V824" i="5"/>
  <c r="E824" i="5"/>
  <c r="V825" i="5"/>
  <c r="E825" i="5"/>
  <c r="X825" i="5" s="1"/>
  <c r="V826" i="5"/>
  <c r="E826" i="5"/>
  <c r="V827" i="5"/>
  <c r="E827" i="5"/>
  <c r="X827" i="5" s="1"/>
  <c r="V828" i="5"/>
  <c r="E828" i="5"/>
  <c r="X828" i="5" s="1"/>
  <c r="V829" i="5"/>
  <c r="E829" i="5"/>
  <c r="V830" i="5"/>
  <c r="E830" i="5"/>
  <c r="X830" i="5" s="1"/>
  <c r="V831" i="5"/>
  <c r="E831" i="5"/>
  <c r="X831" i="5" s="1"/>
  <c r="V832" i="5"/>
  <c r="E832" i="5"/>
  <c r="V833" i="5"/>
  <c r="E833" i="5"/>
  <c r="X833" i="5" s="1"/>
  <c r="V834" i="5"/>
  <c r="E834" i="5"/>
  <c r="X834" i="5" s="1"/>
  <c r="V835" i="5"/>
  <c r="E835" i="5"/>
  <c r="V836" i="5"/>
  <c r="E836" i="5"/>
  <c r="X836" i="5" s="1"/>
  <c r="V837" i="5"/>
  <c r="E837" i="5"/>
  <c r="V838" i="5"/>
  <c r="E838" i="5"/>
  <c r="X838" i="5" s="1"/>
  <c r="V839" i="5"/>
  <c r="E839" i="5"/>
  <c r="X839" i="5" s="1"/>
  <c r="V840" i="5"/>
  <c r="E840" i="5"/>
  <c r="X840" i="5" s="1"/>
  <c r="V841" i="5"/>
  <c r="E841" i="5"/>
  <c r="V842" i="5"/>
  <c r="E842" i="5"/>
  <c r="V843" i="5"/>
  <c r="E843" i="5"/>
  <c r="X843" i="5" s="1"/>
  <c r="V844" i="5"/>
  <c r="E844" i="5"/>
  <c r="X844" i="5" s="1"/>
  <c r="V845" i="5"/>
  <c r="E845" i="5"/>
  <c r="X845" i="5" s="1"/>
  <c r="V846" i="5"/>
  <c r="E846" i="5"/>
  <c r="X846" i="5" s="1"/>
  <c r="V847" i="5"/>
  <c r="E847" i="5"/>
  <c r="V848" i="5"/>
  <c r="E848" i="5"/>
  <c r="V849" i="5"/>
  <c r="E849" i="5"/>
  <c r="V850" i="5"/>
  <c r="E850" i="5"/>
  <c r="X850" i="5" s="1"/>
  <c r="V851" i="5"/>
  <c r="E851" i="5"/>
  <c r="X851" i="5" s="1"/>
  <c r="V852" i="5"/>
  <c r="E852" i="5"/>
  <c r="X852" i="5" s="1"/>
  <c r="V853" i="5"/>
  <c r="E853" i="5"/>
  <c r="V854" i="5"/>
  <c r="E854" i="5"/>
  <c r="X854" i="5" s="1"/>
  <c r="V855" i="5"/>
  <c r="E855" i="5"/>
  <c r="X855" i="5" s="1"/>
  <c r="V856" i="5"/>
  <c r="E856" i="5"/>
  <c r="V857" i="5"/>
  <c r="E857" i="5"/>
  <c r="X857" i="5" s="1"/>
  <c r="V858" i="5"/>
  <c r="E858" i="5"/>
  <c r="V859" i="5"/>
  <c r="E859" i="5"/>
  <c r="V860" i="5"/>
  <c r="E860" i="5"/>
  <c r="V861" i="5"/>
  <c r="E861" i="5"/>
  <c r="X861" i="5" s="1"/>
  <c r="V862" i="5"/>
  <c r="E862" i="5"/>
  <c r="X862" i="5" s="1"/>
  <c r="V863" i="5"/>
  <c r="E863" i="5"/>
  <c r="X863" i="5" s="1"/>
  <c r="V864" i="5"/>
  <c r="E864" i="5"/>
  <c r="X864" i="5" s="1"/>
  <c r="V865" i="5"/>
  <c r="E865" i="5"/>
  <c r="V866" i="5"/>
  <c r="E866" i="5"/>
  <c r="V867" i="5"/>
  <c r="E867" i="5"/>
  <c r="X867" i="5" s="1"/>
  <c r="V868" i="5"/>
  <c r="E868" i="5"/>
  <c r="X868" i="5" s="1"/>
  <c r="V869" i="5"/>
  <c r="E869" i="5"/>
  <c r="X869" i="5" s="1"/>
  <c r="V870" i="5"/>
  <c r="E870" i="5"/>
  <c r="X870" i="5" s="1"/>
  <c r="V871" i="5"/>
  <c r="E871" i="5"/>
  <c r="V872" i="5"/>
  <c r="E872" i="5"/>
  <c r="V873" i="5"/>
  <c r="E873" i="5"/>
  <c r="X873" i="5" s="1"/>
  <c r="V874" i="5"/>
  <c r="E874" i="5"/>
  <c r="V875" i="5"/>
  <c r="E875" i="5"/>
  <c r="X875" i="5" s="1"/>
  <c r="V876" i="5"/>
  <c r="E876" i="5"/>
  <c r="X876" i="5" s="1"/>
  <c r="V877" i="5"/>
  <c r="E877" i="5"/>
  <c r="V878" i="5"/>
  <c r="E878" i="5"/>
  <c r="X878" i="5" s="1"/>
  <c r="V879" i="5"/>
  <c r="E879" i="5"/>
  <c r="X879" i="5" s="1"/>
  <c r="V880" i="5"/>
  <c r="E880" i="5"/>
  <c r="X880" i="5" s="1"/>
  <c r="V881" i="5"/>
  <c r="E881" i="5"/>
  <c r="X881" i="5" s="1"/>
  <c r="V882" i="5"/>
  <c r="E882" i="5"/>
  <c r="V883" i="5"/>
  <c r="E883" i="5"/>
  <c r="V884" i="5"/>
  <c r="E884" i="5"/>
  <c r="V885" i="5"/>
  <c r="E885" i="5"/>
  <c r="X885" i="5" s="1"/>
  <c r="V886" i="5"/>
  <c r="E886" i="5"/>
  <c r="V887" i="5"/>
  <c r="E887" i="5"/>
  <c r="X887" i="5" s="1"/>
  <c r="V888" i="5"/>
  <c r="E888" i="5"/>
  <c r="X888" i="5" s="1"/>
  <c r="V889" i="5"/>
  <c r="E889" i="5"/>
  <c r="V890" i="5"/>
  <c r="E890" i="5"/>
  <c r="V891" i="5"/>
  <c r="E891" i="5"/>
  <c r="V892" i="5"/>
  <c r="E892" i="5"/>
  <c r="X892" i="5" s="1"/>
  <c r="V893" i="5"/>
  <c r="E893" i="5"/>
  <c r="X893" i="5" s="1"/>
  <c r="V894" i="5"/>
  <c r="E894" i="5"/>
  <c r="X894" i="5" s="1"/>
  <c r="V895" i="5"/>
  <c r="E895" i="5"/>
  <c r="V896" i="5"/>
  <c r="E896" i="5"/>
  <c r="X896" i="5" s="1"/>
  <c r="V897" i="5"/>
  <c r="E897" i="5"/>
  <c r="X897" i="5" s="1"/>
  <c r="V898" i="5"/>
  <c r="E898" i="5"/>
  <c r="V899" i="5"/>
  <c r="E899" i="5"/>
  <c r="X899" i="5" s="1"/>
  <c r="V900" i="5"/>
  <c r="E900" i="5"/>
  <c r="X900" i="5" s="1"/>
  <c r="V901" i="5"/>
  <c r="E901" i="5"/>
  <c r="V902" i="5"/>
  <c r="E902" i="5"/>
  <c r="V903" i="5"/>
  <c r="E903" i="5"/>
  <c r="V904" i="5"/>
  <c r="E904" i="5"/>
  <c r="X904" i="5" s="1"/>
  <c r="V905" i="5"/>
  <c r="E905" i="5"/>
  <c r="X905" i="5" s="1"/>
  <c r="V906" i="5"/>
  <c r="E906" i="5"/>
  <c r="X906" i="5" s="1"/>
  <c r="V907" i="5"/>
  <c r="E907" i="5"/>
  <c r="V908" i="5"/>
  <c r="E908" i="5"/>
  <c r="V909" i="5"/>
  <c r="E909" i="5"/>
  <c r="X909" i="5" s="1"/>
  <c r="V910" i="5"/>
  <c r="E910" i="5"/>
  <c r="V911" i="5"/>
  <c r="E911" i="5"/>
  <c r="X911" i="5" s="1"/>
  <c r="V912" i="5"/>
  <c r="E912" i="5"/>
  <c r="X912" i="5" s="1"/>
  <c r="V913" i="5"/>
  <c r="E913" i="5"/>
  <c r="V914" i="5"/>
  <c r="E914" i="5"/>
  <c r="V915" i="5"/>
  <c r="E915" i="5"/>
  <c r="X915" i="5" s="1"/>
  <c r="V916" i="5"/>
  <c r="E916" i="5"/>
  <c r="V917" i="5"/>
  <c r="E917" i="5"/>
  <c r="X917" i="5" s="1"/>
  <c r="V918" i="5"/>
  <c r="E918" i="5"/>
  <c r="X918" i="5" s="1"/>
  <c r="V919" i="5"/>
  <c r="E919" i="5"/>
  <c r="V920" i="5"/>
  <c r="E920" i="5"/>
  <c r="X920" i="5" s="1"/>
  <c r="V921" i="5"/>
  <c r="E921" i="5"/>
  <c r="X921" i="5" s="1"/>
  <c r="V922" i="5"/>
  <c r="E922" i="5"/>
  <c r="V923" i="5"/>
  <c r="E923" i="5"/>
  <c r="X923" i="5" s="1"/>
  <c r="V924" i="5"/>
  <c r="E924" i="5"/>
  <c r="X924" i="5" s="1"/>
  <c r="V925" i="5"/>
  <c r="E925" i="5"/>
  <c r="V926" i="5"/>
  <c r="E926" i="5"/>
  <c r="V927" i="5"/>
  <c r="E927" i="5"/>
  <c r="X927" i="5" s="1"/>
  <c r="V928" i="5"/>
  <c r="E928" i="5"/>
  <c r="V929" i="5"/>
  <c r="E929" i="5"/>
  <c r="X929" i="5" s="1"/>
  <c r="V930" i="5"/>
  <c r="E930" i="5"/>
  <c r="X930" i="5" s="1"/>
  <c r="V931" i="5"/>
  <c r="E931" i="5"/>
  <c r="V932" i="5"/>
  <c r="E932" i="5"/>
  <c r="X932" i="5" s="1"/>
  <c r="V933" i="5"/>
  <c r="E933" i="5"/>
  <c r="X933" i="5" s="1"/>
  <c r="V934" i="5"/>
  <c r="E934" i="5"/>
  <c r="X934" i="5" s="1"/>
  <c r="V935" i="5"/>
  <c r="E935" i="5"/>
  <c r="X935" i="5" s="1"/>
  <c r="V936" i="5"/>
  <c r="E936" i="5"/>
  <c r="X936" i="5" s="1"/>
  <c r="V937" i="5"/>
  <c r="E937" i="5"/>
  <c r="V938" i="5"/>
  <c r="E938" i="5"/>
  <c r="X938" i="5" s="1"/>
  <c r="V939" i="5"/>
  <c r="E939" i="5"/>
  <c r="X939" i="5" s="1"/>
  <c r="V940" i="5"/>
  <c r="E940" i="5"/>
  <c r="V941" i="5"/>
  <c r="E941" i="5"/>
  <c r="X941" i="5" s="1"/>
  <c r="V942" i="5"/>
  <c r="E942" i="5"/>
  <c r="X942" i="5" s="1"/>
  <c r="V943" i="5"/>
  <c r="E943" i="5"/>
  <c r="V944" i="5"/>
  <c r="E944" i="5"/>
  <c r="V945" i="5"/>
  <c r="E945" i="5"/>
  <c r="X945" i="5" s="1"/>
  <c r="V946" i="5"/>
  <c r="E946" i="5"/>
  <c r="V947" i="5"/>
  <c r="E947" i="5"/>
  <c r="X947" i="5" s="1"/>
  <c r="V948" i="5"/>
  <c r="E948" i="5"/>
  <c r="X948" i="5" s="1"/>
  <c r="V949" i="5"/>
  <c r="E949" i="5"/>
  <c r="V950" i="5"/>
  <c r="E950" i="5"/>
  <c r="V951" i="5"/>
  <c r="E951" i="5"/>
  <c r="X951" i="5" s="1"/>
  <c r="V952" i="5"/>
  <c r="E952" i="5"/>
  <c r="V953" i="5"/>
  <c r="E953" i="5"/>
  <c r="X953" i="5" s="1"/>
  <c r="V954" i="5"/>
  <c r="E954" i="5"/>
  <c r="X954" i="5" s="1"/>
  <c r="V955" i="5"/>
  <c r="E955" i="5"/>
  <c r="V956" i="5"/>
  <c r="E956" i="5"/>
  <c r="V957" i="5"/>
  <c r="E957" i="5"/>
  <c r="X957" i="5" s="1"/>
  <c r="V958" i="5"/>
  <c r="E958" i="5"/>
  <c r="V959" i="5"/>
  <c r="E959" i="5"/>
  <c r="X959" i="5" s="1"/>
  <c r="V960" i="5"/>
  <c r="E960" i="5"/>
  <c r="X960" i="5" s="1"/>
  <c r="V961" i="5"/>
  <c r="E961" i="5"/>
  <c r="V962" i="5"/>
  <c r="E962" i="5"/>
  <c r="V963" i="5"/>
  <c r="E963" i="5"/>
  <c r="V964" i="5"/>
  <c r="E964" i="5"/>
  <c r="V965" i="5"/>
  <c r="E965" i="5"/>
  <c r="X965" i="5" s="1"/>
  <c r="V966" i="5"/>
  <c r="E966" i="5"/>
  <c r="X966" i="5" s="1"/>
  <c r="V967" i="5"/>
  <c r="E967" i="5"/>
  <c r="V968" i="5"/>
  <c r="E968" i="5"/>
  <c r="X968" i="5" s="1"/>
  <c r="V969" i="5"/>
  <c r="E969" i="5"/>
  <c r="X969" i="5" s="1"/>
  <c r="V970" i="5"/>
  <c r="E970" i="5"/>
  <c r="V971" i="5"/>
  <c r="E971" i="5"/>
  <c r="X971" i="5" s="1"/>
  <c r="V972" i="5"/>
  <c r="E972" i="5"/>
  <c r="V973" i="5"/>
  <c r="E973" i="5"/>
  <c r="V974" i="5"/>
  <c r="E974" i="5"/>
  <c r="V975" i="5"/>
  <c r="E975" i="5"/>
  <c r="X975" i="5" s="1"/>
  <c r="V976" i="5"/>
  <c r="E976" i="5"/>
  <c r="V977" i="5"/>
  <c r="E977" i="5"/>
  <c r="X977" i="5" s="1"/>
  <c r="V978" i="5"/>
  <c r="E978" i="5"/>
  <c r="X978" i="5" s="1"/>
  <c r="V979" i="5"/>
  <c r="E979" i="5"/>
  <c r="V980" i="5"/>
  <c r="E980" i="5"/>
  <c r="V981" i="5"/>
  <c r="E981" i="5"/>
  <c r="X981" i="5" s="1"/>
  <c r="V982" i="5"/>
  <c r="E982" i="5"/>
  <c r="X982" i="5" s="1"/>
  <c r="V983" i="5"/>
  <c r="E983" i="5"/>
  <c r="X983" i="5" s="1"/>
  <c r="V984" i="5"/>
  <c r="E984" i="5"/>
  <c r="V985" i="5"/>
  <c r="E985" i="5"/>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V998" i="5"/>
  <c r="E998" i="5"/>
  <c r="V999" i="5"/>
  <c r="E999" i="5"/>
  <c r="X999" i="5" s="1"/>
  <c r="V1000" i="5"/>
  <c r="E1000" i="5"/>
  <c r="V1001" i="5"/>
  <c r="E1001" i="5"/>
  <c r="X1001" i="5" s="1"/>
  <c r="V1002" i="5"/>
  <c r="E1002" i="5"/>
  <c r="X1002" i="5" s="1"/>
  <c r="V1003" i="5"/>
  <c r="E1003" i="5"/>
  <c r="V1004" i="5"/>
  <c r="E1004" i="5"/>
  <c r="V1005" i="5"/>
  <c r="E1005" i="5"/>
  <c r="V1006" i="5"/>
  <c r="E1006" i="5"/>
  <c r="X1006" i="5" s="1"/>
  <c r="V1007" i="5"/>
  <c r="E1007" i="5"/>
  <c r="X1007" i="5" s="1"/>
  <c r="V1008" i="5"/>
  <c r="E1008" i="5"/>
  <c r="X1008" i="5" s="1"/>
  <c r="V1009" i="5"/>
  <c r="E1009" i="5"/>
  <c r="V1010" i="5"/>
  <c r="E1010" i="5"/>
  <c r="V1011" i="5"/>
  <c r="E1011" i="5"/>
  <c r="X1011" i="5" s="1"/>
  <c r="V1012" i="5"/>
  <c r="E1012" i="5"/>
  <c r="V1013" i="5"/>
  <c r="E1013" i="5"/>
  <c r="X1013" i="5" s="1"/>
  <c r="V1014" i="5"/>
  <c r="E1014" i="5"/>
  <c r="X1014" i="5" s="1"/>
  <c r="V1015" i="5"/>
  <c r="E1015" i="5"/>
  <c r="V1016" i="5"/>
  <c r="E1016" i="5"/>
  <c r="V1017" i="5"/>
  <c r="E1017" i="5"/>
  <c r="X1017" i="5" s="1"/>
  <c r="V1018" i="5"/>
  <c r="E1018" i="5"/>
  <c r="X1018" i="5" s="1"/>
  <c r="V1019" i="5"/>
  <c r="E1019" i="5"/>
  <c r="X1019" i="5" s="1"/>
  <c r="V1020" i="5"/>
  <c r="E1020" i="5"/>
  <c r="V1021" i="5"/>
  <c r="E1021" i="5"/>
  <c r="V1022" i="5"/>
  <c r="E1022" i="5"/>
  <c r="X1022" i="5" s="1"/>
  <c r="V1023" i="5"/>
  <c r="E1023" i="5"/>
  <c r="X1023" i="5" s="1"/>
  <c r="V1024" i="5"/>
  <c r="E1024" i="5"/>
  <c r="V1025" i="5"/>
  <c r="E1025" i="5"/>
  <c r="X1025" i="5" s="1"/>
  <c r="V1026" i="5"/>
  <c r="E1026" i="5"/>
  <c r="X1026" i="5" s="1"/>
  <c r="V1027" i="5"/>
  <c r="E1027" i="5"/>
  <c r="V1028" i="5"/>
  <c r="E1028" i="5"/>
  <c r="V1029" i="5"/>
  <c r="E1029" i="5"/>
  <c r="X1029" i="5" s="1"/>
  <c r="V1030" i="5"/>
  <c r="E1030" i="5"/>
  <c r="X1030" i="5" s="1"/>
  <c r="V1031" i="5"/>
  <c r="E1031" i="5"/>
  <c r="X1031" i="5" s="1"/>
  <c r="V1032" i="5"/>
  <c r="E1032" i="5"/>
  <c r="V1033" i="5"/>
  <c r="E1033" i="5"/>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V1043" i="5"/>
  <c r="E1043" i="5"/>
  <c r="X1043" i="5" s="1"/>
  <c r="V1044" i="5"/>
  <c r="E1044" i="5"/>
  <c r="V1045" i="5"/>
  <c r="E1045" i="5"/>
  <c r="V1046" i="5"/>
  <c r="E1046" i="5"/>
  <c r="V1047" i="5"/>
  <c r="E1047" i="5"/>
  <c r="X1047" i="5" s="1"/>
  <c r="V1048" i="5"/>
  <c r="E1048" i="5"/>
  <c r="V1049" i="5"/>
  <c r="E1049" i="5"/>
  <c r="X1049" i="5" s="1"/>
  <c r="V1050" i="5"/>
  <c r="E1050" i="5"/>
  <c r="X1050" i="5" s="1"/>
  <c r="V1051" i="5"/>
  <c r="E1051" i="5"/>
  <c r="V1052" i="5"/>
  <c r="E1052" i="5"/>
  <c r="V1053" i="5"/>
  <c r="E1053" i="5"/>
  <c r="X1053" i="5" s="1"/>
  <c r="V1054" i="5"/>
  <c r="E1054" i="5"/>
  <c r="X1054" i="5" s="1"/>
  <c r="V1055" i="5"/>
  <c r="E1055" i="5"/>
  <c r="X1055" i="5" s="1"/>
  <c r="V1056" i="5"/>
  <c r="E1056" i="5"/>
  <c r="V1057" i="5"/>
  <c r="E1057" i="5"/>
  <c r="V1058" i="5"/>
  <c r="E1058" i="5"/>
  <c r="X1058" i="5" s="1"/>
  <c r="V1059" i="5"/>
  <c r="E1059" i="5"/>
  <c r="X1059" i="5" s="1"/>
  <c r="V1060" i="5"/>
  <c r="E1060" i="5"/>
  <c r="V1061" i="5"/>
  <c r="E1061" i="5"/>
  <c r="X1061" i="5" s="1"/>
  <c r="V1062" i="5"/>
  <c r="E1062" i="5"/>
  <c r="X1062" i="5" s="1"/>
  <c r="V1063" i="5"/>
  <c r="E1063" i="5"/>
  <c r="V1064" i="5"/>
  <c r="E1064" i="5"/>
  <c r="V1065" i="5"/>
  <c r="E1065" i="5"/>
  <c r="X1065" i="5" s="1"/>
  <c r="V1066" i="5"/>
  <c r="E1066" i="5"/>
  <c r="X1066" i="5" s="1"/>
  <c r="V1067" i="5"/>
  <c r="E1067" i="5"/>
  <c r="X1067" i="5" s="1"/>
  <c r="V1068" i="5"/>
  <c r="E1068" i="5"/>
  <c r="V1069" i="5"/>
  <c r="E1069" i="5"/>
  <c r="V1070" i="5"/>
  <c r="E1070" i="5"/>
  <c r="V1071" i="5"/>
  <c r="E1071" i="5"/>
  <c r="V1072" i="5"/>
  <c r="E1072" i="5"/>
  <c r="V1073" i="5"/>
  <c r="E1073" i="5"/>
  <c r="X1073" i="5" s="1"/>
  <c r="V1074" i="5"/>
  <c r="E1074" i="5"/>
  <c r="X1074" i="5" s="1"/>
  <c r="V1075" i="5"/>
  <c r="E1075" i="5"/>
  <c r="V1076" i="5"/>
  <c r="E1076" i="5"/>
  <c r="V1077" i="5"/>
  <c r="E1077" i="5"/>
  <c r="X1077" i="5" s="1"/>
  <c r="V1078" i="5"/>
  <c r="E1078" i="5"/>
  <c r="X1078" i="5" s="1"/>
  <c r="V1079" i="5"/>
  <c r="E1079" i="5"/>
  <c r="X1079" i="5" s="1"/>
  <c r="V1080" i="5"/>
  <c r="E1080" i="5"/>
  <c r="V1081" i="5"/>
  <c r="E1081" i="5"/>
  <c r="V1082" i="5"/>
  <c r="E1082" i="5"/>
  <c r="V1083" i="5"/>
  <c r="E1083" i="5"/>
  <c r="X1083" i="5" s="1"/>
  <c r="V1084" i="5"/>
  <c r="E1084" i="5"/>
  <c r="V1085" i="5"/>
  <c r="E1085" i="5"/>
  <c r="X1085" i="5" s="1"/>
  <c r="V1086" i="5"/>
  <c r="E1086" i="5"/>
  <c r="X1086" i="5" s="1"/>
  <c r="V1087" i="5"/>
  <c r="E1087" i="5"/>
  <c r="X1087" i="5" s="1"/>
  <c r="V1088" i="5"/>
  <c r="E1088" i="5"/>
  <c r="V1089" i="5"/>
  <c r="E1089" i="5"/>
  <c r="X1089" i="5" s="1"/>
  <c r="V1090" i="5"/>
  <c r="E1090" i="5"/>
  <c r="V1091" i="5"/>
  <c r="E1091" i="5"/>
  <c r="X1091" i="5" s="1"/>
  <c r="V1092" i="5"/>
  <c r="E1092" i="5"/>
  <c r="X1092" i="5" s="1"/>
  <c r="V1093" i="5"/>
  <c r="E1093" i="5"/>
  <c r="V1094" i="5"/>
  <c r="E1094" i="5"/>
  <c r="X1094" i="5" s="1"/>
  <c r="V1095" i="5"/>
  <c r="E1095" i="5"/>
  <c r="V1096" i="5"/>
  <c r="E1096" i="5"/>
  <c r="V1097" i="5"/>
  <c r="E1097" i="5"/>
  <c r="X1097" i="5" s="1"/>
  <c r="V1098" i="5"/>
  <c r="E1098" i="5"/>
  <c r="X1098" i="5" s="1"/>
  <c r="V1099" i="5"/>
  <c r="E1099" i="5"/>
  <c r="V1100" i="5"/>
  <c r="E1100" i="5"/>
  <c r="V1101" i="5"/>
  <c r="E1101" i="5"/>
  <c r="X1101" i="5" s="1"/>
  <c r="V1102" i="5"/>
  <c r="E1102" i="5"/>
  <c r="X1102" i="5" s="1"/>
  <c r="V1103" i="5"/>
  <c r="E1103" i="5"/>
  <c r="X1103" i="5" s="1"/>
  <c r="V1104" i="5"/>
  <c r="E1104" i="5"/>
  <c r="X1104" i="5" s="1"/>
  <c r="V1105" i="5"/>
  <c r="E1105" i="5"/>
  <c r="V1106" i="5"/>
  <c r="E1106" i="5"/>
  <c r="X1106" i="5" s="1"/>
  <c r="V1107" i="5"/>
  <c r="E1107" i="5"/>
  <c r="V1108" i="5"/>
  <c r="E1108" i="5"/>
  <c r="V1109" i="5"/>
  <c r="E1109" i="5"/>
  <c r="X1109" i="5" s="1"/>
  <c r="V1110" i="5"/>
  <c r="E1110" i="5"/>
  <c r="X1110" i="5" s="1"/>
  <c r="V1111" i="5"/>
  <c r="E1111" i="5"/>
  <c r="V1112" i="5"/>
  <c r="E1112" i="5"/>
  <c r="V1113" i="5"/>
  <c r="E1113" i="5"/>
  <c r="X1113" i="5" s="1"/>
  <c r="V1114" i="5"/>
  <c r="E1114" i="5"/>
  <c r="V1115" i="5"/>
  <c r="E1115" i="5"/>
  <c r="X1115" i="5" s="1"/>
  <c r="V1116" i="5"/>
  <c r="E1116" i="5"/>
  <c r="V1117" i="5"/>
  <c r="E1117" i="5"/>
  <c r="V1118" i="5"/>
  <c r="E1118" i="5"/>
  <c r="V1119" i="5"/>
  <c r="E1119" i="5"/>
  <c r="X1119" i="5" s="1"/>
  <c r="V1120" i="5"/>
  <c r="E1120" i="5"/>
  <c r="V1121" i="5"/>
  <c r="E1121" i="5"/>
  <c r="X1121" i="5" s="1"/>
  <c r="V1122" i="5"/>
  <c r="E1122" i="5"/>
  <c r="X1122" i="5" s="1"/>
  <c r="V1123" i="5"/>
  <c r="E1123" i="5"/>
  <c r="V1124" i="5"/>
  <c r="E1124" i="5"/>
  <c r="V1125" i="5"/>
  <c r="E1125" i="5"/>
  <c r="X1125" i="5" s="1"/>
  <c r="V1126" i="5"/>
  <c r="E1126" i="5"/>
  <c r="X1126" i="5" s="1"/>
  <c r="V1127" i="5"/>
  <c r="E1127" i="5"/>
  <c r="X1127" i="5" s="1"/>
  <c r="V1128" i="5"/>
  <c r="E1128" i="5"/>
  <c r="V1129" i="5"/>
  <c r="E1129" i="5"/>
  <c r="V1130" i="5"/>
  <c r="E1130" i="5"/>
  <c r="V1131" i="5"/>
  <c r="E1131" i="5"/>
  <c r="X1131" i="5" s="1"/>
  <c r="V1132" i="5"/>
  <c r="E1132" i="5"/>
  <c r="X1132" i="5" s="1"/>
  <c r="V1133" i="5"/>
  <c r="E1133" i="5"/>
  <c r="X1133" i="5" s="1"/>
  <c r="V1134" i="5"/>
  <c r="E1134" i="5"/>
  <c r="V1135" i="5"/>
  <c r="E1135" i="5"/>
  <c r="V1136" i="5"/>
  <c r="E1136" i="5"/>
  <c r="X1136" i="5" s="1"/>
  <c r="V1137" i="5"/>
  <c r="E1137" i="5"/>
  <c r="X1137" i="5" s="1"/>
  <c r="V1138" i="5"/>
  <c r="E1138" i="5"/>
  <c r="V1139" i="5"/>
  <c r="E1139" i="5"/>
  <c r="X1139" i="5" s="1"/>
  <c r="V1140" i="5"/>
  <c r="E1140" i="5"/>
  <c r="X1140" i="5" s="1"/>
  <c r="V1141" i="5"/>
  <c r="E1141" i="5"/>
  <c r="V1142" i="5"/>
  <c r="E1142" i="5"/>
  <c r="X1142" i="5" s="1"/>
  <c r="V1143" i="5"/>
  <c r="E1143" i="5"/>
  <c r="X1143" i="5" s="1"/>
  <c r="V1144" i="5"/>
  <c r="E1144" i="5"/>
  <c r="V1145" i="5"/>
  <c r="E1145" i="5"/>
  <c r="X1145" i="5" s="1"/>
  <c r="V1146" i="5"/>
  <c r="E1146" i="5"/>
  <c r="V1147" i="5"/>
  <c r="E1147" i="5"/>
  <c r="V1148" i="5"/>
  <c r="E1148" i="5"/>
  <c r="V1149" i="5"/>
  <c r="E1149" i="5"/>
  <c r="X1149" i="5" s="1"/>
  <c r="V1150" i="5"/>
  <c r="E1150" i="5"/>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V1163" i="5"/>
  <c r="E1163" i="5"/>
  <c r="X1163" i="5" s="1"/>
  <c r="V1164" i="5"/>
  <c r="E1164" i="5"/>
  <c r="V1165" i="5"/>
  <c r="E1165" i="5"/>
  <c r="V1166" i="5"/>
  <c r="E1166" i="5"/>
  <c r="V1167" i="5"/>
  <c r="E1167" i="5"/>
  <c r="V1168" i="5"/>
  <c r="E1168" i="5"/>
  <c r="X1168" i="5" s="1"/>
  <c r="V1169" i="5"/>
  <c r="E1169" i="5"/>
  <c r="X1169" i="5" s="1"/>
  <c r="V1170" i="5"/>
  <c r="E1170" i="5"/>
  <c r="V1171" i="5"/>
  <c r="E1171" i="5"/>
  <c r="V1172" i="5"/>
  <c r="E1172" i="5"/>
  <c r="V1173" i="5"/>
  <c r="E1173" i="5"/>
  <c r="X1173" i="5" s="1"/>
  <c r="V1174" i="5"/>
  <c r="E1174" i="5"/>
  <c r="V1175" i="5"/>
  <c r="E1175" i="5"/>
  <c r="X1175" i="5" s="1"/>
  <c r="V1176" i="5"/>
  <c r="E1176" i="5"/>
  <c r="X1176" i="5" s="1"/>
  <c r="V1177" i="5"/>
  <c r="E1177" i="5"/>
  <c r="V1178" i="5"/>
  <c r="E1178" i="5"/>
  <c r="V1179" i="5"/>
  <c r="E1179" i="5"/>
  <c r="X1179" i="5" s="1"/>
  <c r="V1180" i="5"/>
  <c r="E1180" i="5"/>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V1189" i="5"/>
  <c r="E1189" i="5"/>
  <c r="V1190" i="5"/>
  <c r="E1190" i="5"/>
  <c r="V1191" i="5"/>
  <c r="E1191" i="5"/>
  <c r="V1192" i="5"/>
  <c r="E1192" i="5"/>
  <c r="X1192" i="5" s="1"/>
  <c r="V1193" i="5"/>
  <c r="E1193" i="5"/>
  <c r="X1193" i="5" s="1"/>
  <c r="V1194" i="5"/>
  <c r="E1194" i="5"/>
  <c r="V1195" i="5"/>
  <c r="E1195" i="5"/>
  <c r="V1196" i="5"/>
  <c r="E1196" i="5"/>
  <c r="V1197" i="5"/>
  <c r="E1197" i="5"/>
  <c r="X1197" i="5" s="1"/>
  <c r="V1198" i="5"/>
  <c r="E1198" i="5"/>
  <c r="V1199" i="5"/>
  <c r="E1199" i="5"/>
  <c r="X1199" i="5" s="1"/>
  <c r="V1200" i="5"/>
  <c r="E1200" i="5"/>
  <c r="X1200" i="5" s="1"/>
  <c r="V1201" i="5"/>
  <c r="E1201" i="5"/>
  <c r="V1202" i="5"/>
  <c r="E1202" i="5"/>
  <c r="V1203" i="5"/>
  <c r="E1203" i="5"/>
  <c r="V1204" i="5"/>
  <c r="E1204" i="5"/>
  <c r="V1205" i="5"/>
  <c r="E1205" i="5"/>
  <c r="X1205" i="5" s="1"/>
  <c r="V1206" i="5"/>
  <c r="E1206" i="5"/>
  <c r="V1207" i="5"/>
  <c r="E1207" i="5"/>
  <c r="V1208" i="5"/>
  <c r="E1208" i="5"/>
  <c r="V1209" i="5"/>
  <c r="E1209" i="5"/>
  <c r="X1209" i="5" s="1"/>
  <c r="V1210" i="5"/>
  <c r="E1210" i="5"/>
  <c r="X1210" i="5" s="1"/>
  <c r="V1211" i="5"/>
  <c r="E1211" i="5"/>
  <c r="X1211" i="5" s="1"/>
  <c r="V1212" i="5"/>
  <c r="E1212" i="5"/>
  <c r="V1213" i="5"/>
  <c r="E1213" i="5"/>
  <c r="V1214" i="5"/>
  <c r="E1214" i="5"/>
  <c r="V1215" i="5"/>
  <c r="E1215" i="5"/>
  <c r="V1216" i="5"/>
  <c r="E1216" i="5"/>
  <c r="V1217" i="5"/>
  <c r="E1217" i="5"/>
  <c r="X1217" i="5" s="1"/>
  <c r="V1218" i="5"/>
  <c r="E1218" i="5"/>
  <c r="X1218" i="5" s="1"/>
  <c r="V1219" i="5"/>
  <c r="E1219" i="5"/>
  <c r="V1220" i="5"/>
  <c r="E1220" i="5"/>
  <c r="V1221" i="5"/>
  <c r="E1221" i="5"/>
  <c r="X1221" i="5" s="1"/>
  <c r="V1222" i="5"/>
  <c r="E1222" i="5"/>
  <c r="X1222" i="5" s="1"/>
  <c r="V1223" i="5"/>
  <c r="E1223" i="5"/>
  <c r="X1223" i="5" s="1"/>
  <c r="V1224" i="5"/>
  <c r="E1224" i="5"/>
  <c r="X1224" i="5" s="1"/>
  <c r="V1225" i="5"/>
  <c r="E1225" i="5"/>
  <c r="V1226" i="5"/>
  <c r="E1226" i="5"/>
  <c r="X1226" i="5" s="1"/>
  <c r="V1227" i="5"/>
  <c r="E1227" i="5"/>
  <c r="V1228" i="5"/>
  <c r="E1228" i="5"/>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V1238" i="5"/>
  <c r="E1238" i="5"/>
  <c r="V1239" i="5"/>
  <c r="E1239" i="5"/>
  <c r="V1240" i="5"/>
  <c r="E1240" i="5"/>
  <c r="V1241" i="5"/>
  <c r="E1241" i="5"/>
  <c r="X1241" i="5" s="1"/>
  <c r="V1242" i="5"/>
  <c r="E1242" i="5"/>
  <c r="X1242" i="5" s="1"/>
  <c r="V1243" i="5"/>
  <c r="E1243" i="5"/>
  <c r="V1244" i="5"/>
  <c r="E1244" i="5"/>
  <c r="V1245" i="5"/>
  <c r="E1245" i="5"/>
  <c r="X1245" i="5" s="1"/>
  <c r="V1246" i="5"/>
  <c r="E1246" i="5"/>
  <c r="X1246" i="5" s="1"/>
  <c r="V1247" i="5"/>
  <c r="E1247" i="5"/>
  <c r="X1247" i="5" s="1"/>
  <c r="V1248" i="5"/>
  <c r="E1248" i="5"/>
  <c r="X1248" i="5" s="1"/>
  <c r="V1249" i="5"/>
  <c r="E1249" i="5"/>
  <c r="V1250" i="5"/>
  <c r="E1250" i="5"/>
  <c r="X1250" i="5" s="1"/>
  <c r="V1251" i="5"/>
  <c r="E1251" i="5"/>
  <c r="V1252" i="5"/>
  <c r="E1252" i="5"/>
  <c r="X1252" i="5" s="1"/>
  <c r="V1253" i="5"/>
  <c r="E1253" i="5"/>
  <c r="X1253" i="5" s="1"/>
  <c r="V1254" i="5"/>
  <c r="E1254" i="5"/>
  <c r="X1254" i="5" s="1"/>
  <c r="V1255" i="5"/>
  <c r="E1255" i="5"/>
  <c r="V1256" i="5"/>
  <c r="E1256" i="5"/>
  <c r="V1257" i="5"/>
  <c r="E1257" i="5"/>
  <c r="X1257" i="5" s="1"/>
  <c r="V1258" i="5"/>
  <c r="E1258" i="5"/>
  <c r="V1259" i="5"/>
  <c r="E1259" i="5"/>
  <c r="X1259" i="5" s="1"/>
  <c r="V1260" i="5"/>
  <c r="E1260" i="5"/>
  <c r="X1260" i="5" s="1"/>
  <c r="V1261" i="5"/>
  <c r="E1261" i="5"/>
  <c r="V1262" i="5"/>
  <c r="E1262" i="5"/>
  <c r="V1263" i="5"/>
  <c r="E1263" i="5"/>
  <c r="V1264" i="5"/>
  <c r="E1264" i="5"/>
  <c r="X1264" i="5" s="1"/>
  <c r="V1265" i="5"/>
  <c r="E1265" i="5"/>
  <c r="X1265" i="5" s="1"/>
  <c r="V1266" i="5"/>
  <c r="E1266" i="5"/>
  <c r="V1267" i="5"/>
  <c r="E1267" i="5"/>
  <c r="V1268" i="5"/>
  <c r="E1268" i="5"/>
  <c r="V1269" i="5"/>
  <c r="E1269" i="5"/>
  <c r="X1269" i="5" s="1"/>
  <c r="V1270" i="5"/>
  <c r="E1270" i="5"/>
  <c r="V1271" i="5"/>
  <c r="E1271" i="5"/>
  <c r="X1271" i="5" s="1"/>
  <c r="V1272" i="5"/>
  <c r="E1272" i="5"/>
  <c r="X1272" i="5" s="1"/>
  <c r="V1273" i="5"/>
  <c r="E1273" i="5"/>
  <c r="V1274" i="5"/>
  <c r="E1274" i="5"/>
  <c r="V1275" i="5"/>
  <c r="E1275" i="5"/>
  <c r="V1276" i="5"/>
  <c r="E1276" i="5"/>
  <c r="V1277" i="5"/>
  <c r="E1277" i="5"/>
  <c r="X1277" i="5" s="1"/>
  <c r="V1278" i="5"/>
  <c r="E1278" i="5"/>
  <c r="X1278" i="5" s="1"/>
  <c r="V1279" i="5"/>
  <c r="E1279" i="5"/>
  <c r="V1280" i="5"/>
  <c r="E1280" i="5"/>
  <c r="X1280" i="5" s="1"/>
  <c r="V1281" i="5"/>
  <c r="E1281" i="5"/>
  <c r="X1281" i="5" s="1"/>
  <c r="V1282" i="5"/>
  <c r="E1282" i="5"/>
  <c r="V1283" i="5"/>
  <c r="E1283" i="5"/>
  <c r="X1283" i="5" s="1"/>
  <c r="V1284" i="5"/>
  <c r="E1284" i="5"/>
  <c r="X1284" i="5" s="1"/>
  <c r="V1285" i="5"/>
  <c r="E1285" i="5"/>
  <c r="V1286" i="5"/>
  <c r="E1286" i="5"/>
  <c r="V1287" i="5"/>
  <c r="E1287" i="5"/>
  <c r="V1288" i="5"/>
  <c r="E1288" i="5"/>
  <c r="X1288" i="5" s="1"/>
  <c r="V1289" i="5"/>
  <c r="E1289" i="5"/>
  <c r="X1289" i="5" s="1"/>
  <c r="V1290" i="5"/>
  <c r="E1290" i="5"/>
  <c r="X1290" i="5" s="1"/>
  <c r="V1291" i="5"/>
  <c r="E1291" i="5"/>
  <c r="V1292" i="5"/>
  <c r="E1292" i="5"/>
  <c r="V1293" i="5"/>
  <c r="E1293" i="5"/>
  <c r="X1293" i="5" s="1"/>
  <c r="V1294" i="5"/>
  <c r="E1294" i="5"/>
  <c r="V1295" i="5"/>
  <c r="E1295" i="5"/>
  <c r="X1295" i="5" s="1"/>
  <c r="V1296" i="5"/>
  <c r="E1296" i="5"/>
  <c r="X1296" i="5" s="1"/>
  <c r="V1297" i="5"/>
  <c r="E1297" i="5"/>
  <c r="V1298" i="5"/>
  <c r="E1298" i="5"/>
  <c r="V1299" i="5"/>
  <c r="E1299" i="5"/>
  <c r="X1299" i="5" s="1"/>
  <c r="V1300" i="5"/>
  <c r="E1300" i="5"/>
  <c r="V1301" i="5"/>
  <c r="E1301" i="5"/>
  <c r="X1301" i="5" s="1"/>
  <c r="V1302" i="5"/>
  <c r="E1302" i="5"/>
  <c r="V1303" i="5"/>
  <c r="E1303" i="5"/>
  <c r="V1304" i="5"/>
  <c r="E1304" i="5"/>
  <c r="V1305" i="5"/>
  <c r="E1305" i="5"/>
  <c r="X1305" i="5" s="1"/>
  <c r="V1306" i="5"/>
  <c r="E1306" i="5"/>
  <c r="V1307" i="5"/>
  <c r="E1307" i="5"/>
  <c r="X1307" i="5" s="1"/>
  <c r="V1308" i="5"/>
  <c r="E1308" i="5"/>
  <c r="V1309" i="5"/>
  <c r="E1309" i="5"/>
  <c r="V1310" i="5"/>
  <c r="E1310" i="5"/>
  <c r="V1311" i="5"/>
  <c r="E1311" i="5"/>
  <c r="V1312" i="5"/>
  <c r="E1312" i="5"/>
  <c r="V1313" i="5"/>
  <c r="E1313" i="5"/>
  <c r="X1313" i="5" s="1"/>
  <c r="V1314" i="5"/>
  <c r="E1314" i="5"/>
  <c r="V1315" i="5"/>
  <c r="E1315" i="5"/>
  <c r="V1316" i="5"/>
  <c r="E1316" i="5"/>
  <c r="V1317" i="5"/>
  <c r="E1317" i="5"/>
  <c r="X1317" i="5" s="1"/>
  <c r="V1318" i="5"/>
  <c r="E1318" i="5"/>
  <c r="V1319" i="5"/>
  <c r="E1319" i="5"/>
  <c r="X1319" i="5" s="1"/>
  <c r="V1320" i="5"/>
  <c r="E1320" i="5"/>
  <c r="X1320" i="5" s="1"/>
  <c r="V1321" i="5"/>
  <c r="E1321" i="5"/>
  <c r="V1322" i="5"/>
  <c r="E1322" i="5"/>
  <c r="V1323" i="5"/>
  <c r="E1323" i="5"/>
  <c r="V1324" i="5"/>
  <c r="E1324" i="5"/>
  <c r="X1324" i="5" s="1"/>
  <c r="V1325" i="5"/>
  <c r="E1325" i="5"/>
  <c r="X1325" i="5" s="1"/>
  <c r="V1326" i="5"/>
  <c r="E1326" i="5"/>
  <c r="X1326" i="5" s="1"/>
  <c r="V1327" i="5"/>
  <c r="E1327" i="5"/>
  <c r="V1328" i="5"/>
  <c r="E1328" i="5"/>
  <c r="X1328" i="5" s="1"/>
  <c r="V1329" i="5"/>
  <c r="E1329" i="5"/>
  <c r="X1329" i="5" s="1"/>
  <c r="V1330" i="5"/>
  <c r="E1330" i="5"/>
  <c r="V1331" i="5"/>
  <c r="E1331" i="5"/>
  <c r="X1331" i="5" s="1"/>
  <c r="V1332" i="5"/>
  <c r="E1332" i="5"/>
  <c r="V1333" i="5"/>
  <c r="E1333" i="5"/>
  <c r="V1334" i="5"/>
  <c r="E1334" i="5"/>
  <c r="V1335" i="5"/>
  <c r="E1335" i="5"/>
  <c r="V1336" i="5"/>
  <c r="E1336" i="5"/>
  <c r="X1336" i="5" s="1"/>
  <c r="V1337" i="5"/>
  <c r="E1337" i="5"/>
  <c r="X1337" i="5" s="1"/>
  <c r="V1338" i="5"/>
  <c r="E1338" i="5"/>
  <c r="V1339" i="5"/>
  <c r="E1339" i="5"/>
  <c r="V1340" i="5"/>
  <c r="E1340" i="5"/>
  <c r="V1341" i="5"/>
  <c r="E1341" i="5"/>
  <c r="X1341" i="5" s="1"/>
  <c r="V1342" i="5"/>
  <c r="E1342" i="5"/>
  <c r="X1342" i="5" s="1"/>
  <c r="V1343" i="5"/>
  <c r="E1343" i="5"/>
  <c r="X1343" i="5" s="1"/>
  <c r="V1344" i="5"/>
  <c r="E1344" i="5"/>
  <c r="V1345" i="5"/>
  <c r="E1345" i="5"/>
  <c r="V1346" i="5"/>
  <c r="E1346" i="5"/>
  <c r="V1347" i="5"/>
  <c r="E1347" i="5"/>
  <c r="V1348" i="5"/>
  <c r="E1348" i="5"/>
  <c r="V1349" i="5"/>
  <c r="E1349" i="5"/>
  <c r="X1349" i="5" s="1"/>
  <c r="V1350" i="5"/>
  <c r="E1350" i="5"/>
  <c r="X1350" i="5" s="1"/>
  <c r="V1351" i="5"/>
  <c r="E1351" i="5"/>
  <c r="V1352" i="5"/>
  <c r="E1352" i="5"/>
  <c r="V1353" i="5"/>
  <c r="E1353" i="5"/>
  <c r="V1354" i="5"/>
  <c r="E1354" i="5"/>
  <c r="V1355" i="5"/>
  <c r="E1355" i="5"/>
  <c r="X1355" i="5" s="1"/>
  <c r="V1356" i="5"/>
  <c r="E1356" i="5"/>
  <c r="X1356" i="5" s="1"/>
  <c r="V1357" i="5"/>
  <c r="E1357" i="5"/>
  <c r="V1358" i="5"/>
  <c r="E1358" i="5"/>
  <c r="V1359" i="5"/>
  <c r="E1359" i="5"/>
  <c r="V1360" i="5"/>
  <c r="E1360" i="5"/>
  <c r="V1361" i="5"/>
  <c r="E1361" i="5"/>
  <c r="X1361" i="5" s="1"/>
  <c r="V1362" i="5"/>
  <c r="E1362" i="5"/>
  <c r="X1362" i="5" s="1"/>
  <c r="V1363" i="5"/>
  <c r="E1363" i="5"/>
  <c r="V1364" i="5"/>
  <c r="E1364" i="5"/>
  <c r="X1364" i="5" s="1"/>
  <c r="V1365" i="5"/>
  <c r="E1365" i="5"/>
  <c r="X1365" i="5" s="1"/>
  <c r="V1366" i="5"/>
  <c r="E1366" i="5"/>
  <c r="V1367" i="5"/>
  <c r="E1367" i="5"/>
  <c r="X1367" i="5" s="1"/>
  <c r="V1368" i="5"/>
  <c r="E1368" i="5"/>
  <c r="X1368" i="5" s="1"/>
  <c r="V1369" i="5"/>
  <c r="E1369" i="5"/>
  <c r="V1370" i="5"/>
  <c r="E1370" i="5"/>
  <c r="V1371" i="5"/>
  <c r="E1371" i="5"/>
  <c r="X1371" i="5" s="1"/>
  <c r="V1372" i="5"/>
  <c r="E1372" i="5"/>
  <c r="X1372" i="5" s="1"/>
  <c r="V1373" i="5"/>
  <c r="E1373" i="5"/>
  <c r="X1373" i="5" s="1"/>
  <c r="V1374" i="5"/>
  <c r="E1374" i="5"/>
  <c r="V1375" i="5"/>
  <c r="E1375" i="5"/>
  <c r="V1376" i="5"/>
  <c r="E1376" i="5"/>
  <c r="V1377" i="5"/>
  <c r="E1377" i="5"/>
  <c r="X1377" i="5" s="1"/>
  <c r="V1378" i="5"/>
  <c r="E1378" i="5"/>
  <c r="V1379" i="5"/>
  <c r="E1379" i="5"/>
  <c r="X1379" i="5" s="1"/>
  <c r="V1380" i="5"/>
  <c r="E1380" i="5"/>
  <c r="X1380" i="5" s="1"/>
  <c r="V1381" i="5"/>
  <c r="E1381" i="5"/>
  <c r="V1382" i="5"/>
  <c r="E1382" i="5"/>
  <c r="V1383" i="5"/>
  <c r="E1383" i="5"/>
  <c r="X1383" i="5" s="1"/>
  <c r="V1384" i="5"/>
  <c r="E1384" i="5"/>
  <c r="V1385" i="5"/>
  <c r="E1385" i="5"/>
  <c r="X1385" i="5" s="1"/>
  <c r="V1386" i="5"/>
  <c r="E1386" i="5"/>
  <c r="X1386" i="5" s="1"/>
  <c r="V1387" i="5"/>
  <c r="E1387" i="5"/>
  <c r="V1388" i="5"/>
  <c r="E1388" i="5"/>
  <c r="V1389" i="5"/>
  <c r="E1389" i="5"/>
  <c r="X1389" i="5" s="1"/>
  <c r="V1390" i="5"/>
  <c r="E1390" i="5"/>
  <c r="V1391" i="5"/>
  <c r="E1391" i="5"/>
  <c r="X1391" i="5" s="1"/>
  <c r="V1392" i="5"/>
  <c r="E1392" i="5"/>
  <c r="X1392" i="5" s="1"/>
  <c r="V1393" i="5"/>
  <c r="E1393" i="5"/>
  <c r="V1394" i="5"/>
  <c r="E1394" i="5"/>
  <c r="V1395" i="5"/>
  <c r="E1395" i="5"/>
  <c r="X1395" i="5" s="1"/>
  <c r="V1396" i="5"/>
  <c r="E1396" i="5"/>
  <c r="X1396" i="5" s="1"/>
  <c r="V1397" i="5"/>
  <c r="E1397" i="5"/>
  <c r="X1397" i="5" s="1"/>
  <c r="V1398" i="5"/>
  <c r="E1398" i="5"/>
  <c r="V1399" i="5"/>
  <c r="E1399" i="5"/>
  <c r="V1400" i="5"/>
  <c r="E1400" i="5"/>
  <c r="V1401" i="5"/>
  <c r="E1401" i="5"/>
  <c r="V1402" i="5"/>
  <c r="E1402" i="5"/>
  <c r="V1403" i="5"/>
  <c r="E1403" i="5"/>
  <c r="X1403" i="5" s="1"/>
  <c r="V1404" i="5"/>
  <c r="E1404" i="5"/>
  <c r="X1404" i="5" s="1"/>
  <c r="V1405" i="5"/>
  <c r="E1405" i="5"/>
  <c r="V1406" i="5"/>
  <c r="E1406" i="5"/>
  <c r="V1407" i="5"/>
  <c r="E1407" i="5"/>
  <c r="X1407" i="5" s="1"/>
  <c r="V1408" i="5"/>
  <c r="E1408" i="5"/>
  <c r="V1409" i="5"/>
  <c r="E1409" i="5"/>
  <c r="X1409" i="5" s="1"/>
  <c r="V1410" i="5"/>
  <c r="E1410" i="5"/>
  <c r="X1410" i="5" s="1"/>
  <c r="V1411" i="5"/>
  <c r="E1411" i="5"/>
  <c r="V1412" i="5"/>
  <c r="E1412" i="5"/>
  <c r="X1412" i="5" s="1"/>
  <c r="V1413" i="5"/>
  <c r="E1413" i="5"/>
  <c r="X1413" i="5" s="1"/>
  <c r="V1414" i="5"/>
  <c r="E1414" i="5"/>
  <c r="X1414" i="5" s="1"/>
  <c r="V1415" i="5"/>
  <c r="E1415" i="5"/>
  <c r="X1415" i="5" s="1"/>
  <c r="V1416" i="5"/>
  <c r="E1416" i="5"/>
  <c r="X1416" i="5" s="1"/>
  <c r="V1417" i="5"/>
  <c r="E1417" i="5"/>
  <c r="V1418" i="5"/>
  <c r="E1418" i="5"/>
  <c r="V1419" i="5"/>
  <c r="E1419" i="5"/>
  <c r="X1419" i="5" s="1"/>
  <c r="V1420" i="5"/>
  <c r="E1420" i="5"/>
  <c r="V1421" i="5"/>
  <c r="E1421" i="5"/>
  <c r="X1421" i="5" s="1"/>
  <c r="V1422" i="5"/>
  <c r="E1422" i="5"/>
  <c r="V1423" i="5"/>
  <c r="E1423" i="5"/>
  <c r="V1424" i="5"/>
  <c r="E1424" i="5"/>
  <c r="X1424" i="5" s="1"/>
  <c r="V1425" i="5"/>
  <c r="E1425" i="5"/>
  <c r="V1426" i="5"/>
  <c r="E1426" i="5"/>
  <c r="V1427" i="5"/>
  <c r="E1427" i="5"/>
  <c r="X1427" i="5" s="1"/>
  <c r="V1428" i="5"/>
  <c r="E1428" i="5"/>
  <c r="V1429" i="5"/>
  <c r="E1429" i="5"/>
  <c r="V1430" i="5"/>
  <c r="E1430" i="5"/>
  <c r="X1430" i="5" s="1"/>
  <c r="V1431" i="5"/>
  <c r="E1431" i="5"/>
  <c r="X1431" i="5" s="1"/>
  <c r="V1432" i="5"/>
  <c r="E1432" i="5"/>
  <c r="X1432" i="5" s="1"/>
  <c r="V1433" i="5"/>
  <c r="E1433" i="5"/>
  <c r="X1433" i="5" s="1"/>
  <c r="V1434" i="5"/>
  <c r="E1434" i="5"/>
  <c r="V1435" i="5"/>
  <c r="E1435" i="5"/>
  <c r="V1436" i="5"/>
  <c r="E1436" i="5"/>
  <c r="V1437" i="5"/>
  <c r="E1437" i="5"/>
  <c r="X1437" i="5" s="1"/>
  <c r="V1438" i="5"/>
  <c r="E1438" i="5"/>
  <c r="V1439" i="5"/>
  <c r="E1439" i="5"/>
  <c r="X1439" i="5" s="1"/>
  <c r="V1440" i="5"/>
  <c r="E1440" i="5"/>
  <c r="X1440" i="5" s="1"/>
  <c r="V1441" i="5"/>
  <c r="E1441" i="5"/>
  <c r="V1442" i="5"/>
  <c r="E1442" i="5"/>
  <c r="X1442" i="5" s="1"/>
  <c r="V1443" i="5"/>
  <c r="E1443" i="5"/>
  <c r="X1443" i="5" s="1"/>
  <c r="V1444" i="5"/>
  <c r="E1444" i="5"/>
  <c r="V1445" i="5"/>
  <c r="E1445" i="5"/>
  <c r="X1445" i="5" s="1"/>
  <c r="V1446" i="5"/>
  <c r="E1446" i="5"/>
  <c r="X1446" i="5" s="1"/>
  <c r="V1447" i="5"/>
  <c r="E1447" i="5"/>
  <c r="V1448" i="5"/>
  <c r="E1448" i="5"/>
  <c r="V1449" i="5"/>
  <c r="E1449" i="5"/>
  <c r="X1449" i="5" s="1"/>
  <c r="V1450" i="5"/>
  <c r="E1450" i="5"/>
  <c r="X1450" i="5" s="1"/>
  <c r="V1451" i="5"/>
  <c r="E1451" i="5"/>
  <c r="X1451" i="5" s="1"/>
  <c r="V1452" i="5"/>
  <c r="E1452" i="5"/>
  <c r="X1452" i="5" s="1"/>
  <c r="V1453" i="5"/>
  <c r="E1453" i="5"/>
  <c r="V1454" i="5"/>
  <c r="E1454" i="5"/>
  <c r="X1454" i="5" s="1"/>
  <c r="V1455" i="5"/>
  <c r="E1455" i="5"/>
  <c r="X1455" i="5" s="1"/>
  <c r="V1456" i="5"/>
  <c r="E1456" i="5"/>
  <c r="V1457" i="5"/>
  <c r="E1457" i="5"/>
  <c r="X1457" i="5" s="1"/>
  <c r="V1458" i="5"/>
  <c r="E1458" i="5"/>
  <c r="X1458" i="5" s="1"/>
  <c r="V1459" i="5"/>
  <c r="E1459" i="5"/>
  <c r="V1460" i="5"/>
  <c r="E1460" i="5"/>
  <c r="V1461" i="5"/>
  <c r="E1461" i="5"/>
  <c r="V1462" i="5"/>
  <c r="E1462" i="5"/>
  <c r="X1462" i="5" s="1"/>
  <c r="V1463" i="5"/>
  <c r="E1463" i="5"/>
  <c r="X1463" i="5" s="1"/>
  <c r="V1464" i="5"/>
  <c r="E1464" i="5"/>
  <c r="X1464" i="5" s="1"/>
  <c r="V1465" i="5"/>
  <c r="E1465" i="5"/>
  <c r="V1466" i="5"/>
  <c r="E1466" i="5"/>
  <c r="X1466" i="5" s="1"/>
  <c r="V1467" i="5"/>
  <c r="E1467" i="5"/>
  <c r="X1467" i="5" s="1"/>
  <c r="V1468" i="5"/>
  <c r="E1468" i="5"/>
  <c r="V1469" i="5"/>
  <c r="E1469" i="5"/>
  <c r="X1469" i="5" s="1"/>
  <c r="V1470" i="5"/>
  <c r="E1470" i="5"/>
  <c r="X1470" i="5" s="1"/>
  <c r="V1471" i="5"/>
  <c r="E1471" i="5"/>
  <c r="V1472" i="5"/>
  <c r="E1472" i="5"/>
  <c r="V1473" i="5"/>
  <c r="E1473" i="5"/>
  <c r="X1473" i="5" s="1"/>
  <c r="V1474" i="5"/>
  <c r="E1474" i="5"/>
  <c r="V1475" i="5"/>
  <c r="E1475" i="5"/>
  <c r="X1475" i="5" s="1"/>
  <c r="V1476" i="5"/>
  <c r="E1476" i="5"/>
  <c r="V1477" i="5"/>
  <c r="E1477" i="5"/>
  <c r="V1478" i="5"/>
  <c r="E1478" i="5"/>
  <c r="X1478" i="5" s="1"/>
  <c r="V1479" i="5"/>
  <c r="E1479" i="5"/>
  <c r="X1479" i="5" s="1"/>
  <c r="V1480" i="5"/>
  <c r="E1480" i="5"/>
  <c r="X1480" i="5" s="1"/>
  <c r="V1481" i="5"/>
  <c r="E1481" i="5"/>
  <c r="X1481" i="5" s="1"/>
  <c r="V1482" i="5"/>
  <c r="E1482" i="5"/>
  <c r="X1482" i="5" s="1"/>
  <c r="V1483" i="5"/>
  <c r="E1483" i="5"/>
  <c r="V1484" i="5"/>
  <c r="E1484" i="5"/>
  <c r="V1485" i="5"/>
  <c r="E1485" i="5"/>
  <c r="X1485" i="5" s="1"/>
  <c r="V1486" i="5"/>
  <c r="E1486" i="5"/>
  <c r="X1486" i="5" s="1"/>
  <c r="V1487" i="5"/>
  <c r="E1487" i="5"/>
  <c r="X1487" i="5" s="1"/>
  <c r="V1488" i="5"/>
  <c r="E1488" i="5"/>
  <c r="X1488" i="5" s="1"/>
  <c r="V1489" i="5"/>
  <c r="E1489" i="5"/>
  <c r="V1490" i="5"/>
  <c r="E1490" i="5"/>
  <c r="V1491" i="5"/>
  <c r="E1491" i="5"/>
  <c r="X1491" i="5" s="1"/>
  <c r="V1492" i="5"/>
  <c r="E1492" i="5"/>
  <c r="V1493" i="5"/>
  <c r="E1493" i="5"/>
  <c r="X1493" i="5" s="1"/>
  <c r="V1494" i="5"/>
  <c r="E1494" i="5"/>
  <c r="X1494" i="5" s="1"/>
  <c r="V1495" i="5"/>
  <c r="E1495" i="5"/>
  <c r="V1496" i="5"/>
  <c r="E1496" i="5"/>
  <c r="V1497" i="5"/>
  <c r="E1497" i="5"/>
  <c r="X1497" i="5" s="1"/>
  <c r="V1498" i="5"/>
  <c r="E1498" i="5"/>
  <c r="X1498" i="5" s="1"/>
  <c r="V1499" i="5"/>
  <c r="E1499" i="5"/>
  <c r="X1499" i="5" s="1"/>
  <c r="V1500" i="5"/>
  <c r="E1500" i="5"/>
  <c r="V1501" i="5"/>
  <c r="E1501" i="5"/>
  <c r="V1502" i="5"/>
  <c r="E1502" i="5"/>
  <c r="X1502" i="5" s="1"/>
  <c r="V1503" i="5"/>
  <c r="E1503" i="5"/>
  <c r="X1503" i="5" s="1"/>
  <c r="V1504" i="5"/>
  <c r="E1504" i="5"/>
  <c r="V1505" i="5"/>
  <c r="E1505" i="5"/>
  <c r="X1505" i="5" s="1"/>
  <c r="V1506" i="5"/>
  <c r="E1506" i="5"/>
  <c r="X1506" i="5" s="1"/>
  <c r="V1507" i="5"/>
  <c r="E1507" i="5"/>
  <c r="V1508" i="5"/>
  <c r="E1508" i="5"/>
  <c r="V1509" i="5"/>
  <c r="E1509" i="5"/>
  <c r="V1510" i="5"/>
  <c r="E1510" i="5"/>
  <c r="V1511" i="5"/>
  <c r="E1511" i="5"/>
  <c r="X1511" i="5" s="1"/>
  <c r="V1512" i="5"/>
  <c r="E1512" i="5"/>
  <c r="X1512" i="5" s="1"/>
  <c r="V1513" i="5"/>
  <c r="E1513" i="5"/>
  <c r="V1514" i="5"/>
  <c r="E1514" i="5"/>
  <c r="X1514" i="5" s="1"/>
  <c r="V1515" i="5"/>
  <c r="E1515" i="5"/>
  <c r="X1515" i="5" s="1"/>
  <c r="V1516" i="5"/>
  <c r="E1516" i="5"/>
  <c r="V1517" i="5"/>
  <c r="E1517" i="5"/>
  <c r="X1517" i="5" s="1"/>
  <c r="V1518" i="5"/>
  <c r="E1518" i="5"/>
  <c r="X1518" i="5" s="1"/>
  <c r="V1519" i="5"/>
  <c r="E1519" i="5"/>
  <c r="V1520" i="5"/>
  <c r="E1520" i="5"/>
  <c r="V1521" i="5"/>
  <c r="E1521" i="5"/>
  <c r="X1521" i="5" s="1"/>
  <c r="V1522" i="5"/>
  <c r="E1522" i="5"/>
  <c r="V1523" i="5"/>
  <c r="E1523" i="5"/>
  <c r="X1523" i="5" s="1"/>
  <c r="V1524" i="5"/>
  <c r="E1524" i="5"/>
  <c r="X1524" i="5" s="1"/>
  <c r="V1525" i="5"/>
  <c r="E1525" i="5"/>
  <c r="V1526" i="5"/>
  <c r="E1526" i="5"/>
  <c r="V1527" i="5"/>
  <c r="E1527" i="5"/>
  <c r="V1528" i="5"/>
  <c r="E1528" i="5"/>
  <c r="V1529" i="5"/>
  <c r="E1529" i="5"/>
  <c r="X1529" i="5" s="1"/>
  <c r="V1530" i="5"/>
  <c r="E1530" i="5"/>
  <c r="X1530" i="5" s="1"/>
  <c r="V1531" i="5"/>
  <c r="E1531" i="5"/>
  <c r="V1532" i="5"/>
  <c r="E1532" i="5"/>
  <c r="X1532" i="5" s="1"/>
  <c r="V1533" i="5"/>
  <c r="E1533" i="5"/>
  <c r="V1534" i="5"/>
  <c r="E1534" i="5"/>
  <c r="X1534" i="5" s="1"/>
  <c r="V1535" i="5"/>
  <c r="E1535" i="5"/>
  <c r="X1535" i="5" s="1"/>
  <c r="V1536" i="5"/>
  <c r="E1536" i="5"/>
  <c r="V1537" i="5"/>
  <c r="E1537" i="5"/>
  <c r="V1538" i="5"/>
  <c r="E1538" i="5"/>
  <c r="V1539" i="5"/>
  <c r="E1539" i="5"/>
  <c r="X1539" i="5" s="1"/>
  <c r="V1540" i="5"/>
  <c r="E1540" i="5"/>
  <c r="V1541" i="5"/>
  <c r="E1541" i="5"/>
  <c r="X1541" i="5" s="1"/>
  <c r="V1542" i="5"/>
  <c r="E1542" i="5"/>
  <c r="V1543" i="5"/>
  <c r="E1543" i="5"/>
  <c r="V1544" i="5"/>
  <c r="E1544" i="5"/>
  <c r="V1545" i="5"/>
  <c r="E1545" i="5"/>
  <c r="X1545" i="5" s="1"/>
  <c r="V1546" i="5"/>
  <c r="E1546" i="5"/>
  <c r="X1546" i="5" s="1"/>
  <c r="V1547" i="5"/>
  <c r="E1547" i="5"/>
  <c r="X1547" i="5" s="1"/>
  <c r="V1548" i="5"/>
  <c r="E1548" i="5"/>
  <c r="V1549" i="5"/>
  <c r="E1549" i="5"/>
  <c r="V1550" i="5"/>
  <c r="E1550" i="5"/>
  <c r="V1551" i="5"/>
  <c r="E1551" i="5"/>
  <c r="X1551" i="5" s="1"/>
  <c r="V1552" i="5"/>
  <c r="E1552" i="5"/>
  <c r="V1553" i="5"/>
  <c r="E1553" i="5"/>
  <c r="X1553" i="5" s="1"/>
  <c r="V1554" i="5"/>
  <c r="E1554" i="5"/>
  <c r="X1554" i="5" s="1"/>
  <c r="V1555" i="5"/>
  <c r="E1555" i="5"/>
  <c r="V1556" i="5"/>
  <c r="E1556" i="5"/>
  <c r="V1557" i="5"/>
  <c r="E1557" i="5"/>
  <c r="V1558" i="5"/>
  <c r="E1558" i="5"/>
  <c r="V1559" i="5"/>
  <c r="E1559" i="5"/>
  <c r="X1559" i="5" s="1"/>
  <c r="V1560" i="5"/>
  <c r="E1560" i="5"/>
  <c r="V1561" i="5"/>
  <c r="E1561" i="5"/>
  <c r="V1562" i="5"/>
  <c r="E1562" i="5"/>
  <c r="V1563" i="5"/>
  <c r="E1563" i="5"/>
  <c r="V1564" i="5"/>
  <c r="E1564" i="5"/>
  <c r="V1565" i="5"/>
  <c r="E1565" i="5"/>
  <c r="X1565" i="5" s="1"/>
  <c r="V1566" i="5"/>
  <c r="E1566" i="5"/>
  <c r="V1567" i="5"/>
  <c r="E1567" i="5"/>
  <c r="V1568" i="5"/>
  <c r="E1568" i="5"/>
  <c r="V1569" i="5"/>
  <c r="E1569" i="5"/>
  <c r="X1569" i="5" s="1"/>
  <c r="V1570" i="5"/>
  <c r="E1570" i="5"/>
  <c r="V1571" i="5"/>
  <c r="E1571" i="5"/>
  <c r="X1571" i="5" s="1"/>
  <c r="V1572" i="5"/>
  <c r="E1572" i="5"/>
  <c r="V1573" i="5"/>
  <c r="E1573" i="5"/>
  <c r="V1574" i="5"/>
  <c r="E1574" i="5"/>
  <c r="V1575" i="5"/>
  <c r="E1575" i="5"/>
  <c r="X1575" i="5" s="1"/>
  <c r="V1576" i="5"/>
  <c r="E1576" i="5"/>
  <c r="V1577" i="5"/>
  <c r="E1577" i="5"/>
  <c r="X1577" i="5" s="1"/>
  <c r="V1578" i="5"/>
  <c r="E1578" i="5"/>
  <c r="V1579" i="5"/>
  <c r="E1579" i="5"/>
  <c r="V1580" i="5"/>
  <c r="E1580" i="5"/>
  <c r="V1581" i="5"/>
  <c r="E1581" i="5"/>
  <c r="X1581" i="5" s="1"/>
  <c r="V1582" i="5"/>
  <c r="E1582" i="5"/>
  <c r="V1583" i="5"/>
  <c r="E1583" i="5"/>
  <c r="X1583" i="5" s="1"/>
  <c r="V1584" i="5"/>
  <c r="E1584" i="5"/>
  <c r="V1585" i="5"/>
  <c r="E1585" i="5"/>
  <c r="V1586" i="5"/>
  <c r="E1586" i="5"/>
  <c r="V1587" i="5"/>
  <c r="E1587" i="5"/>
  <c r="V1588" i="5"/>
  <c r="E1588" i="5"/>
  <c r="V1589" i="5"/>
  <c r="E1589" i="5"/>
  <c r="X1589" i="5" s="1"/>
  <c r="V1590" i="5"/>
  <c r="E1590" i="5"/>
  <c r="X1590" i="5" s="1"/>
  <c r="V1591" i="5"/>
  <c r="E1591" i="5"/>
  <c r="V1592" i="5"/>
  <c r="E1592" i="5"/>
  <c r="V1593" i="5"/>
  <c r="E1593" i="5"/>
  <c r="V1594" i="5"/>
  <c r="E1594" i="5"/>
  <c r="V1595" i="5"/>
  <c r="E1595" i="5"/>
  <c r="X1595" i="5" s="1"/>
  <c r="V1596" i="5"/>
  <c r="E1596" i="5"/>
  <c r="V1597" i="5"/>
  <c r="E1597" i="5"/>
  <c r="V1598" i="5"/>
  <c r="E1598" i="5"/>
  <c r="V1599" i="5"/>
  <c r="E1599" i="5"/>
  <c r="V1600" i="5"/>
  <c r="E1600" i="5"/>
  <c r="V1601" i="5"/>
  <c r="E1601" i="5"/>
  <c r="X1601" i="5" s="1"/>
  <c r="V1602" i="5"/>
  <c r="E1602" i="5"/>
  <c r="X1602" i="5" s="1"/>
  <c r="V1603" i="5"/>
  <c r="E1603" i="5"/>
  <c r="V1604" i="5"/>
  <c r="E1604" i="5"/>
  <c r="V1605" i="5"/>
  <c r="E1605" i="5"/>
  <c r="X1605" i="5" s="1"/>
  <c r="V1606" i="5"/>
  <c r="E1606" i="5"/>
  <c r="V1607" i="5"/>
  <c r="E1607" i="5"/>
  <c r="X1607" i="5" s="1"/>
  <c r="V1608" i="5"/>
  <c r="E1608" i="5"/>
  <c r="V1609" i="5"/>
  <c r="E1609" i="5"/>
  <c r="V1610" i="5"/>
  <c r="E1610" i="5"/>
  <c r="X1610" i="5" s="1"/>
  <c r="V1611" i="5"/>
  <c r="E1611" i="5"/>
  <c r="X1611" i="5" s="1"/>
  <c r="V1612" i="5"/>
  <c r="E1612" i="5"/>
  <c r="V1613" i="5"/>
  <c r="E1613" i="5"/>
  <c r="X1613" i="5" s="1"/>
  <c r="V1614" i="5"/>
  <c r="E1614" i="5"/>
  <c r="V1615" i="5"/>
  <c r="E1615" i="5"/>
  <c r="V1616" i="5"/>
  <c r="E1616" i="5"/>
  <c r="V1617" i="5"/>
  <c r="E1617" i="5"/>
  <c r="X1617" i="5" s="1"/>
  <c r="V1618" i="5"/>
  <c r="E1618" i="5"/>
  <c r="V1619" i="5"/>
  <c r="E1619" i="5"/>
  <c r="X1619" i="5" s="1"/>
  <c r="V1620" i="5"/>
  <c r="E1620" i="5"/>
  <c r="X1620" i="5" s="1"/>
  <c r="V1621" i="5"/>
  <c r="E1621" i="5"/>
  <c r="V1622" i="5"/>
  <c r="E1622" i="5"/>
  <c r="V1623" i="5"/>
  <c r="E1623" i="5"/>
  <c r="V1624" i="5"/>
  <c r="E1624" i="5"/>
  <c r="V1625" i="5"/>
  <c r="E1625" i="5"/>
  <c r="X1625" i="5" s="1"/>
  <c r="V1626" i="5"/>
  <c r="E1626" i="5"/>
  <c r="X1626" i="5" s="1"/>
  <c r="V1627" i="5"/>
  <c r="E1627" i="5"/>
  <c r="V1628" i="5"/>
  <c r="E1628" i="5"/>
  <c r="V1629" i="5"/>
  <c r="E1629" i="5"/>
  <c r="X1629" i="5" s="1"/>
  <c r="V1630" i="5"/>
  <c r="E1630" i="5"/>
  <c r="V1631" i="5"/>
  <c r="E1631" i="5"/>
  <c r="X1631" i="5" s="1"/>
  <c r="V1632" i="5"/>
  <c r="E1632" i="5"/>
  <c r="X1632" i="5" s="1"/>
  <c r="V1633" i="5"/>
  <c r="E1633" i="5"/>
  <c r="V1634" i="5"/>
  <c r="E1634" i="5"/>
  <c r="V1635" i="5"/>
  <c r="E1635" i="5"/>
  <c r="X1635" i="5" s="1"/>
  <c r="V1636" i="5"/>
  <c r="E1636" i="5"/>
  <c r="X1636" i="5" s="1"/>
  <c r="V1637" i="5"/>
  <c r="E1637" i="5"/>
  <c r="X1637" i="5" s="1"/>
  <c r="V1638" i="5"/>
  <c r="E1638" i="5"/>
  <c r="X1638" i="5" s="1"/>
  <c r="V1639" i="5"/>
  <c r="E1639" i="5"/>
  <c r="V1640" i="5"/>
  <c r="E1640" i="5"/>
  <c r="V1641" i="5"/>
  <c r="E1641" i="5"/>
  <c r="V1642" i="5"/>
  <c r="E1642" i="5"/>
  <c r="V1643" i="5"/>
  <c r="E1643" i="5"/>
  <c r="X1643" i="5" s="1"/>
  <c r="V1644" i="5"/>
  <c r="E1644" i="5"/>
  <c r="X1644" i="5" s="1"/>
  <c r="V1645" i="5"/>
  <c r="E1645" i="5"/>
  <c r="V1646" i="5"/>
  <c r="E1646" i="5"/>
  <c r="X1646" i="5" s="1"/>
  <c r="V1647" i="5"/>
  <c r="E1647" i="5"/>
  <c r="V1648" i="5"/>
  <c r="E1648" i="5"/>
  <c r="V1649" i="5"/>
  <c r="E1649" i="5"/>
  <c r="X1649" i="5" s="1"/>
  <c r="V1650" i="5"/>
  <c r="E1650" i="5"/>
  <c r="V1651" i="5"/>
  <c r="E1651" i="5"/>
  <c r="V1652" i="5"/>
  <c r="E1652" i="5"/>
  <c r="V1653" i="5"/>
  <c r="E1653" i="5"/>
  <c r="X1653" i="5" s="1"/>
  <c r="V1654" i="5"/>
  <c r="E1654" i="5"/>
  <c r="V1655" i="5"/>
  <c r="E1655" i="5"/>
  <c r="X1655" i="5" s="1"/>
  <c r="V1656" i="5"/>
  <c r="E1656" i="5"/>
  <c r="X1656" i="5" s="1"/>
  <c r="V1657" i="5"/>
  <c r="E1657" i="5"/>
  <c r="V1658" i="5"/>
  <c r="E1658" i="5"/>
  <c r="V1659" i="5"/>
  <c r="E1659" i="5"/>
  <c r="V1660" i="5"/>
  <c r="E1660" i="5"/>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X1668" i="5" s="1"/>
  <c r="V1669" i="5"/>
  <c r="E1669" i="5"/>
  <c r="V1670" i="5"/>
  <c r="E1670" i="5"/>
  <c r="V1671" i="5"/>
  <c r="E1671" i="5"/>
  <c r="V1672" i="5"/>
  <c r="E1672" i="5"/>
  <c r="X1672" i="5" s="1"/>
  <c r="V1673" i="5"/>
  <c r="E1673" i="5"/>
  <c r="X1673" i="5" s="1"/>
  <c r="V1674" i="5"/>
  <c r="E1674" i="5"/>
  <c r="X1674" i="5" s="1"/>
  <c r="V1675" i="5"/>
  <c r="E1675" i="5"/>
  <c r="V1676" i="5"/>
  <c r="E1676" i="5"/>
  <c r="V1677" i="5"/>
  <c r="E1677" i="5"/>
  <c r="X1677" i="5" s="1"/>
  <c r="V1678" i="5"/>
  <c r="E1678" i="5"/>
  <c r="V1679" i="5"/>
  <c r="E1679" i="5"/>
  <c r="X1679" i="5" s="1"/>
  <c r="V1680" i="5"/>
  <c r="E1680" i="5"/>
  <c r="X1680" i="5" s="1"/>
  <c r="V1681" i="5"/>
  <c r="E1681" i="5"/>
  <c r="V1682" i="5"/>
  <c r="E1682" i="5"/>
  <c r="V1683" i="5"/>
  <c r="E1683" i="5"/>
  <c r="V1684" i="5"/>
  <c r="E1684" i="5"/>
  <c r="V1685" i="5"/>
  <c r="E1685" i="5"/>
  <c r="X1685" i="5" s="1"/>
  <c r="V1686" i="5"/>
  <c r="E1686" i="5"/>
  <c r="X1686" i="5" s="1"/>
  <c r="V1687" i="5"/>
  <c r="E1687" i="5"/>
  <c r="V1688" i="5"/>
  <c r="E1688" i="5"/>
  <c r="V1689" i="5"/>
  <c r="E1689" i="5"/>
  <c r="V1690" i="5"/>
  <c r="E1690" i="5"/>
  <c r="V1691" i="5"/>
  <c r="E1691" i="5"/>
  <c r="X1691" i="5" s="1"/>
  <c r="V1692" i="5"/>
  <c r="E1692" i="5"/>
  <c r="V1693" i="5"/>
  <c r="E1693" i="5"/>
  <c r="V1694" i="5"/>
  <c r="E1694" i="5"/>
  <c r="V1695" i="5"/>
  <c r="E1695" i="5"/>
  <c r="V1696" i="5"/>
  <c r="E1696" i="5"/>
  <c r="X1696" i="5" s="1"/>
  <c r="V1697" i="5"/>
  <c r="E1697" i="5"/>
  <c r="X1697" i="5" s="1"/>
  <c r="V1698" i="5"/>
  <c r="E1698" i="5"/>
  <c r="X1698" i="5" s="1"/>
  <c r="V1699" i="5"/>
  <c r="E1699" i="5"/>
  <c r="V1700" i="5"/>
  <c r="E1700" i="5"/>
  <c r="V1701" i="5"/>
  <c r="E1701" i="5"/>
  <c r="V1702" i="5"/>
  <c r="E1702" i="5"/>
  <c r="V1703" i="5"/>
  <c r="E1703" i="5"/>
  <c r="X1703" i="5" s="1"/>
  <c r="V1704" i="5"/>
  <c r="E1704" i="5"/>
  <c r="X1704" i="5" s="1"/>
  <c r="V1705" i="5"/>
  <c r="E1705" i="5"/>
  <c r="V1706" i="5"/>
  <c r="E1706" i="5"/>
  <c r="V1707" i="5"/>
  <c r="E1707" i="5"/>
  <c r="V1708" i="5"/>
  <c r="E1708" i="5"/>
  <c r="X1708" i="5" s="1"/>
  <c r="V1709" i="5"/>
  <c r="E1709" i="5"/>
  <c r="X1709" i="5" s="1"/>
  <c r="V1710" i="5"/>
  <c r="E1710" i="5"/>
  <c r="X1710" i="5" s="1"/>
  <c r="V1711" i="5"/>
  <c r="E1711" i="5"/>
  <c r="V1712" i="5"/>
  <c r="E1712" i="5"/>
  <c r="V1713" i="5"/>
  <c r="E1713" i="5"/>
  <c r="X1713" i="5" s="1"/>
  <c r="V1714" i="5"/>
  <c r="E1714" i="5"/>
  <c r="V1715" i="5"/>
  <c r="E1715" i="5"/>
  <c r="X1715" i="5" s="1"/>
  <c r="V1716" i="5"/>
  <c r="E1716" i="5"/>
  <c r="X1716" i="5" s="1"/>
  <c r="V1717" i="5"/>
  <c r="E1717" i="5"/>
  <c r="V1718" i="5"/>
  <c r="E1718" i="5"/>
  <c r="V1719" i="5"/>
  <c r="E1719" i="5"/>
  <c r="V1720" i="5"/>
  <c r="E1720" i="5"/>
  <c r="X1720" i="5" s="1"/>
  <c r="V1721" i="5"/>
  <c r="E1721" i="5"/>
  <c r="X1721" i="5" s="1"/>
  <c r="V1722" i="5"/>
  <c r="E1722" i="5"/>
  <c r="V1723" i="5"/>
  <c r="E1723" i="5"/>
  <c r="V1724" i="5"/>
  <c r="E1724" i="5"/>
  <c r="V1725" i="5"/>
  <c r="E1725" i="5"/>
  <c r="V1726" i="5"/>
  <c r="E1726" i="5"/>
  <c r="X1726" i="5" s="1"/>
  <c r="V1727" i="5"/>
  <c r="E1727" i="5"/>
  <c r="X1727" i="5" s="1"/>
  <c r="V1728" i="5"/>
  <c r="E1728" i="5"/>
  <c r="X1728" i="5" s="1"/>
  <c r="V1729" i="5"/>
  <c r="E1729" i="5"/>
  <c r="V1730" i="5"/>
  <c r="E1730" i="5"/>
  <c r="X1730" i="5" s="1"/>
  <c r="V1731" i="5"/>
  <c r="E1731" i="5"/>
  <c r="V1732" i="5"/>
  <c r="E1732" i="5"/>
  <c r="X1732" i="5" s="1"/>
  <c r="V1733" i="5"/>
  <c r="E1733" i="5"/>
  <c r="X1733" i="5" s="1"/>
  <c r="V1734" i="5"/>
  <c r="E1734" i="5"/>
  <c r="X1734" i="5" s="1"/>
  <c r="V1735" i="5"/>
  <c r="E1735" i="5"/>
  <c r="X1735" i="5" s="1"/>
  <c r="V1736" i="5"/>
  <c r="E1736" i="5"/>
  <c r="V1737" i="5"/>
  <c r="E1737" i="5"/>
  <c r="X1737" i="5" s="1"/>
  <c r="V1738" i="5"/>
  <c r="E1738" i="5"/>
  <c r="V1739" i="5"/>
  <c r="E1739" i="5"/>
  <c r="X1739" i="5" s="1"/>
  <c r="V1740" i="5"/>
  <c r="E1740" i="5"/>
  <c r="V1741" i="5"/>
  <c r="E1741" i="5"/>
  <c r="V1742" i="5"/>
  <c r="E1742" i="5"/>
  <c r="X1742" i="5" s="1"/>
  <c r="V1743" i="5"/>
  <c r="E1743" i="5"/>
  <c r="V1744" i="5"/>
  <c r="E1744" i="5"/>
  <c r="X1744" i="5" s="1"/>
  <c r="V1745" i="5"/>
  <c r="E1745" i="5"/>
  <c r="X1745" i="5" s="1"/>
  <c r="V1746" i="5"/>
  <c r="E1746" i="5"/>
  <c r="X1746" i="5" s="1"/>
  <c r="V1747" i="5"/>
  <c r="E1747" i="5"/>
  <c r="V1748" i="5"/>
  <c r="E1748" i="5"/>
  <c r="V1749" i="5"/>
  <c r="E1749" i="5"/>
  <c r="X1749" i="5" s="1"/>
  <c r="V1750" i="5"/>
  <c r="E1750" i="5"/>
  <c r="V1751" i="5"/>
  <c r="E1751" i="5"/>
  <c r="X1751" i="5" s="1"/>
  <c r="V1752" i="5"/>
  <c r="E1752" i="5"/>
  <c r="X1752" i="5" s="1"/>
  <c r="V1753" i="5"/>
  <c r="E1753" i="5"/>
  <c r="V1754" i="5"/>
  <c r="E1754" i="5"/>
  <c r="V1755" i="5"/>
  <c r="E1755" i="5"/>
  <c r="X1755" i="5" s="1"/>
  <c r="V1756" i="5"/>
  <c r="E1756" i="5"/>
  <c r="X1756" i="5" s="1"/>
  <c r="V1757" i="5"/>
  <c r="E1757" i="5"/>
  <c r="X1757" i="5" s="1"/>
  <c r="V1758" i="5"/>
  <c r="E1758" i="5"/>
  <c r="X1758" i="5" s="1"/>
  <c r="V1759" i="5"/>
  <c r="E1759" i="5"/>
  <c r="V1760" i="5"/>
  <c r="E1760" i="5"/>
  <c r="V1761" i="5"/>
  <c r="E1761" i="5"/>
  <c r="V1762" i="5"/>
  <c r="E1762" i="5"/>
  <c r="V1763" i="5"/>
  <c r="E1763" i="5"/>
  <c r="X1763" i="5" s="1"/>
  <c r="V1764" i="5"/>
  <c r="E1764" i="5"/>
  <c r="X1764" i="5" s="1"/>
  <c r="V1765" i="5"/>
  <c r="E1765" i="5"/>
  <c r="V1766" i="5"/>
  <c r="E1766" i="5"/>
  <c r="X1766" i="5" s="1"/>
  <c r="V1767" i="5"/>
  <c r="E1767" i="5"/>
  <c r="X1767" i="5" s="1"/>
  <c r="V1768" i="5"/>
  <c r="E1768" i="5"/>
  <c r="X1768" i="5" s="1"/>
  <c r="V1769" i="5"/>
  <c r="E1769" i="5"/>
  <c r="X1769" i="5" s="1"/>
  <c r="V1770" i="5"/>
  <c r="E1770" i="5"/>
  <c r="X1770" i="5" s="1"/>
  <c r="V1771" i="5"/>
  <c r="E1771" i="5"/>
  <c r="V1772" i="5"/>
  <c r="E1772" i="5"/>
  <c r="V1773" i="5"/>
  <c r="E1773" i="5"/>
  <c r="X1773" i="5" s="1"/>
  <c r="V1774" i="5"/>
  <c r="E1774" i="5"/>
  <c r="V1775" i="5"/>
  <c r="E1775" i="5"/>
  <c r="X1775" i="5" s="1"/>
  <c r="V1776" i="5"/>
  <c r="E1776" i="5"/>
  <c r="V1777" i="5"/>
  <c r="E1777" i="5"/>
  <c r="V1778" i="5"/>
  <c r="E1778" i="5"/>
  <c r="V1779" i="5"/>
  <c r="E1779" i="5"/>
  <c r="X1779" i="5" s="1"/>
  <c r="V1780" i="5"/>
  <c r="E1780" i="5"/>
  <c r="V1781" i="5"/>
  <c r="E1781" i="5"/>
  <c r="X1781" i="5" s="1"/>
  <c r="V1782" i="5"/>
  <c r="E1782" i="5"/>
  <c r="V1783" i="5"/>
  <c r="E1783" i="5"/>
  <c r="V1784" i="5"/>
  <c r="E1784" i="5"/>
  <c r="V1785" i="5"/>
  <c r="E1785" i="5"/>
  <c r="X1785" i="5" s="1"/>
  <c r="V1786" i="5"/>
  <c r="E1786" i="5"/>
  <c r="V1787" i="5"/>
  <c r="E1787" i="5"/>
  <c r="X1787" i="5" s="1"/>
  <c r="V1788" i="5"/>
  <c r="E1788" i="5"/>
  <c r="X1788" i="5" s="1"/>
  <c r="V1789" i="5"/>
  <c r="E1789" i="5"/>
  <c r="V1790" i="5"/>
  <c r="E1790" i="5"/>
  <c r="V1791" i="5"/>
  <c r="E1791" i="5"/>
  <c r="V1792" i="5"/>
  <c r="E1792" i="5"/>
  <c r="V1793" i="5"/>
  <c r="E1793" i="5"/>
  <c r="X1793" i="5" s="1"/>
  <c r="V1794" i="5"/>
  <c r="E1794" i="5"/>
  <c r="X1794" i="5" s="1"/>
  <c r="V1795" i="5"/>
  <c r="E1795" i="5"/>
  <c r="V1796" i="5"/>
  <c r="E1796" i="5"/>
  <c r="V1797" i="5"/>
  <c r="E1797" i="5"/>
  <c r="X1797" i="5" s="1"/>
  <c r="V1798" i="5"/>
  <c r="E1798" i="5"/>
  <c r="X1798" i="5" s="1"/>
  <c r="V1799" i="5"/>
  <c r="E1799" i="5"/>
  <c r="X1799" i="5" s="1"/>
  <c r="V1800" i="5"/>
  <c r="E1800" i="5"/>
  <c r="V1801" i="5"/>
  <c r="E1801" i="5"/>
  <c r="V1802" i="5"/>
  <c r="E1802" i="5"/>
  <c r="V1803" i="5"/>
  <c r="E1803" i="5"/>
  <c r="X1803" i="5" s="1"/>
  <c r="V1804" i="5"/>
  <c r="E1804" i="5"/>
  <c r="V1805" i="5"/>
  <c r="E1805" i="5"/>
  <c r="X1805" i="5" s="1"/>
  <c r="V1806" i="5"/>
  <c r="E1806" i="5"/>
  <c r="X1806" i="5" s="1"/>
  <c r="V1807" i="5"/>
  <c r="E1807" i="5"/>
  <c r="V1808" i="5"/>
  <c r="E1808" i="5"/>
  <c r="V1809" i="5"/>
  <c r="E1809" i="5"/>
  <c r="V1810" i="5"/>
  <c r="E1810" i="5"/>
  <c r="V1811" i="5"/>
  <c r="E1811" i="5"/>
  <c r="X1811" i="5" s="1"/>
  <c r="V1812" i="5"/>
  <c r="E1812" i="5"/>
  <c r="X1812" i="5" s="1"/>
  <c r="V1813" i="5"/>
  <c r="E1813" i="5"/>
  <c r="V1814" i="5"/>
  <c r="E1814" i="5"/>
  <c r="V1815" i="5"/>
  <c r="E1815" i="5"/>
  <c r="V1816" i="5"/>
  <c r="E1816" i="5"/>
  <c r="X1816" i="5" s="1"/>
  <c r="V1817" i="5"/>
  <c r="E1817" i="5"/>
  <c r="X1817" i="5" s="1"/>
  <c r="V1818" i="5"/>
  <c r="E1818" i="5"/>
  <c r="X1818" i="5" s="1"/>
  <c r="V1819" i="5"/>
  <c r="E1819" i="5"/>
  <c r="V1820" i="5"/>
  <c r="E1820" i="5"/>
  <c r="V1821" i="5"/>
  <c r="E1821" i="5"/>
  <c r="V1822" i="5"/>
  <c r="E1822" i="5"/>
  <c r="V1823" i="5"/>
  <c r="E1823" i="5"/>
  <c r="X1823" i="5" s="1"/>
  <c r="V1824" i="5"/>
  <c r="E1824" i="5"/>
  <c r="V1825" i="5"/>
  <c r="E1825" i="5"/>
  <c r="V1826" i="5"/>
  <c r="E1826" i="5"/>
  <c r="V1827" i="5"/>
  <c r="E1827" i="5"/>
  <c r="X1827" i="5" s="1"/>
  <c r="V1828" i="5"/>
  <c r="E1828" i="5"/>
  <c r="X1828" i="5" s="1"/>
  <c r="V1829" i="5"/>
  <c r="E1829" i="5"/>
  <c r="X1829" i="5" s="1"/>
  <c r="V1830" i="5"/>
  <c r="E1830" i="5"/>
  <c r="X1830" i="5" s="1"/>
  <c r="V1831" i="5"/>
  <c r="E1831" i="5"/>
  <c r="V1832" i="5"/>
  <c r="E1832" i="5"/>
  <c r="X1832" i="5" s="1"/>
  <c r="V1833" i="5"/>
  <c r="E1833" i="5"/>
  <c r="V1834" i="5"/>
  <c r="E1834" i="5"/>
  <c r="V1835" i="5"/>
  <c r="E1835" i="5"/>
  <c r="X1835" i="5" s="1"/>
  <c r="V1836" i="5"/>
  <c r="E1836" i="5"/>
  <c r="X1836" i="5" s="1"/>
  <c r="V1837" i="5"/>
  <c r="E1837" i="5"/>
  <c r="V1838" i="5"/>
  <c r="E1838" i="5"/>
  <c r="V1839" i="5"/>
  <c r="E1839" i="5"/>
  <c r="V1840" i="5"/>
  <c r="E1840" i="5"/>
  <c r="X1840" i="5" s="1"/>
  <c r="V1841" i="5"/>
  <c r="E1841" i="5"/>
  <c r="X1841" i="5" s="1"/>
  <c r="V1842" i="5"/>
  <c r="E1842" i="5"/>
  <c r="V1843" i="5"/>
  <c r="E1843" i="5"/>
  <c r="V1844" i="5"/>
  <c r="E1844" i="5"/>
  <c r="V1845" i="5"/>
  <c r="E1845" i="5"/>
  <c r="V1846" i="5"/>
  <c r="E1846" i="5"/>
  <c r="V1847" i="5"/>
  <c r="E1847" i="5"/>
  <c r="X1847" i="5" s="1"/>
  <c r="V1848" i="5"/>
  <c r="E1848" i="5"/>
  <c r="X1848" i="5" s="1"/>
  <c r="V1849" i="5"/>
  <c r="E1849" i="5"/>
  <c r="V1850" i="5"/>
  <c r="E1850" i="5"/>
  <c r="V1851" i="5"/>
  <c r="E1851" i="5"/>
  <c r="X1851" i="5" s="1"/>
  <c r="V1852" i="5"/>
  <c r="E1852" i="5"/>
  <c r="X1852" i="5" s="1"/>
  <c r="V1853" i="5"/>
  <c r="E1853" i="5"/>
  <c r="X1853" i="5" s="1"/>
  <c r="V1854" i="5"/>
  <c r="E1854" i="5"/>
  <c r="V1855" i="5"/>
  <c r="E1855" i="5"/>
  <c r="V1856" i="5"/>
  <c r="E1856" i="5"/>
  <c r="V1857" i="5"/>
  <c r="E1857" i="5"/>
  <c r="X1857" i="5" s="1"/>
  <c r="V1858" i="5"/>
  <c r="E1858" i="5"/>
  <c r="V1859" i="5"/>
  <c r="E1859" i="5"/>
  <c r="X1859" i="5" s="1"/>
  <c r="V1860" i="5"/>
  <c r="E1860" i="5"/>
  <c r="V1861" i="5"/>
  <c r="E1861" i="5"/>
  <c r="V1862" i="5"/>
  <c r="E1862" i="5"/>
  <c r="V1863" i="5"/>
  <c r="E1863" i="5"/>
  <c r="X1863" i="5" s="1"/>
  <c r="V1864" i="5"/>
  <c r="E1864" i="5"/>
  <c r="V1865" i="5"/>
  <c r="E1865" i="5"/>
  <c r="X1865" i="5" s="1"/>
  <c r="V1866" i="5"/>
  <c r="E1866" i="5"/>
  <c r="V1867" i="5"/>
  <c r="E1867" i="5"/>
  <c r="V1868" i="5"/>
  <c r="E1868" i="5"/>
  <c r="X1868" i="5" s="1"/>
  <c r="V1869" i="5"/>
  <c r="E1869" i="5"/>
  <c r="X1869" i="5" s="1"/>
  <c r="V1870" i="5"/>
  <c r="E1870" i="5"/>
  <c r="V1871" i="5"/>
  <c r="E1871" i="5"/>
  <c r="X1871" i="5" s="1"/>
  <c r="V1872" i="5"/>
  <c r="E1872" i="5"/>
  <c r="X1872" i="5" s="1"/>
  <c r="V1873" i="5"/>
  <c r="E1873" i="5"/>
  <c r="V1874" i="5"/>
  <c r="E1874" i="5"/>
  <c r="V1875" i="5"/>
  <c r="E1875" i="5"/>
  <c r="X1875" i="5" s="1"/>
  <c r="V1876" i="5"/>
  <c r="E1876" i="5"/>
  <c r="V1877" i="5"/>
  <c r="E1877" i="5"/>
  <c r="X1877" i="5" s="1"/>
  <c r="V1878" i="5"/>
  <c r="E1878" i="5"/>
  <c r="X1878" i="5" s="1"/>
  <c r="V1879" i="5"/>
  <c r="E1879" i="5"/>
  <c r="V1880" i="5"/>
  <c r="E1880" i="5"/>
  <c r="V1881" i="5"/>
  <c r="E1881" i="5"/>
  <c r="X1881" i="5" s="1"/>
  <c r="V1882" i="5"/>
  <c r="E1882" i="5"/>
  <c r="X1882" i="5" s="1"/>
  <c r="V1883" i="5"/>
  <c r="E1883" i="5"/>
  <c r="X1883" i="5" s="1"/>
  <c r="V1884" i="5"/>
  <c r="E1884" i="5"/>
  <c r="V1885" i="5"/>
  <c r="E1885" i="5"/>
  <c r="V1886" i="5"/>
  <c r="E1886" i="5"/>
  <c r="V1887" i="5"/>
  <c r="E1887" i="5"/>
  <c r="V1888" i="5"/>
  <c r="E1888" i="5"/>
  <c r="V1889" i="5"/>
  <c r="E1889" i="5"/>
  <c r="X1889" i="5" s="1"/>
  <c r="V1890" i="5"/>
  <c r="E1890" i="5"/>
  <c r="X1890" i="5" s="1"/>
  <c r="V1891" i="5"/>
  <c r="E1891" i="5"/>
  <c r="V1892" i="5"/>
  <c r="E1892" i="5"/>
  <c r="V1893" i="5"/>
  <c r="E1893" i="5"/>
  <c r="X1893" i="5" s="1"/>
  <c r="V1894" i="5"/>
  <c r="E1894" i="5"/>
  <c r="V1895" i="5"/>
  <c r="E1895" i="5"/>
  <c r="X1895" i="5" s="1"/>
  <c r="V1896" i="5"/>
  <c r="E1896" i="5"/>
  <c r="V1897" i="5"/>
  <c r="E1897" i="5"/>
  <c r="V1898" i="5"/>
  <c r="E1898" i="5"/>
  <c r="V1899" i="5"/>
  <c r="E1899" i="5"/>
  <c r="X1899" i="5" s="1"/>
  <c r="V1900" i="5"/>
  <c r="E1900" i="5"/>
  <c r="V1901" i="5"/>
  <c r="E1901" i="5"/>
  <c r="X1901" i="5" s="1"/>
  <c r="V1902" i="5"/>
  <c r="E1902" i="5"/>
  <c r="X1902" i="5" s="1"/>
  <c r="V1903" i="5"/>
  <c r="E1903" i="5"/>
  <c r="V1904" i="5"/>
  <c r="E1904" i="5"/>
  <c r="V1905" i="5"/>
  <c r="E1905" i="5"/>
  <c r="X1905" i="5" s="1"/>
  <c r="V1906" i="5"/>
  <c r="E1906" i="5"/>
  <c r="X1906" i="5" s="1"/>
  <c r="V1907" i="5"/>
  <c r="E1907" i="5"/>
  <c r="X1907" i="5" s="1"/>
  <c r="V1908" i="5"/>
  <c r="E1908" i="5"/>
  <c r="X1908" i="5" s="1"/>
  <c r="V1909" i="5"/>
  <c r="E1909" i="5"/>
  <c r="V1910" i="5"/>
  <c r="E1910" i="5"/>
  <c r="V1911" i="5"/>
  <c r="E1911" i="5"/>
  <c r="X1911" i="5" s="1"/>
  <c r="V1912" i="5"/>
  <c r="E1912" i="5"/>
  <c r="V1913" i="5"/>
  <c r="E1913" i="5"/>
  <c r="X1913" i="5" s="1"/>
  <c r="V1914" i="5"/>
  <c r="E1914" i="5"/>
  <c r="V1915" i="5"/>
  <c r="E1915" i="5"/>
  <c r="V1916" i="5"/>
  <c r="E1916" i="5"/>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V1928" i="5"/>
  <c r="E1928" i="5"/>
  <c r="X1928" i="5" s="1"/>
  <c r="V1929" i="5"/>
  <c r="E1929" i="5"/>
  <c r="X1929" i="5" s="1"/>
  <c r="V1930" i="5"/>
  <c r="E1930" i="5"/>
  <c r="V1931" i="5"/>
  <c r="E1931" i="5"/>
  <c r="X1931" i="5" s="1"/>
  <c r="V1932" i="5"/>
  <c r="E1932" i="5"/>
  <c r="X1932" i="5" s="1"/>
  <c r="V1933" i="5"/>
  <c r="E1933" i="5"/>
  <c r="V1934" i="5"/>
  <c r="E1934" i="5"/>
  <c r="V1935" i="5"/>
  <c r="E1935" i="5"/>
  <c r="X1935" i="5" s="1"/>
  <c r="V1936" i="5"/>
  <c r="E1936" i="5"/>
  <c r="X1936" i="5" s="1"/>
  <c r="V1937" i="5"/>
  <c r="E1937" i="5"/>
  <c r="X1937" i="5" s="1"/>
  <c r="V1938" i="5"/>
  <c r="E1938" i="5"/>
  <c r="X1938" i="5" s="1"/>
  <c r="V1939" i="5"/>
  <c r="E1939" i="5"/>
  <c r="V1940" i="5"/>
  <c r="E1940" i="5"/>
  <c r="V1941" i="5"/>
  <c r="E1941" i="5"/>
  <c r="X1941" i="5" s="1"/>
  <c r="V1942" i="5"/>
  <c r="E1942" i="5"/>
  <c r="V1943" i="5"/>
  <c r="E1943" i="5"/>
  <c r="X1943" i="5" s="1"/>
  <c r="V1944" i="5"/>
  <c r="E1944" i="5"/>
  <c r="X1944" i="5" s="1"/>
  <c r="V1945" i="5"/>
  <c r="E1945" i="5"/>
  <c r="V1946" i="5"/>
  <c r="E1946" i="5"/>
  <c r="V1947" i="5"/>
  <c r="E1947" i="5"/>
  <c r="X1947" i="5" s="1"/>
  <c r="V1948" i="5"/>
  <c r="E1948" i="5"/>
  <c r="V1949" i="5"/>
  <c r="E1949" i="5"/>
  <c r="X1949" i="5" s="1"/>
  <c r="V1950" i="5"/>
  <c r="E1950" i="5"/>
  <c r="V1951" i="5"/>
  <c r="E1951" i="5"/>
  <c r="V1952" i="5"/>
  <c r="E1952" i="5"/>
  <c r="V1953" i="5"/>
  <c r="E1953" i="5"/>
  <c r="X1953" i="5" s="1"/>
  <c r="V1954" i="5"/>
  <c r="E1954" i="5"/>
  <c r="V1955" i="5"/>
  <c r="E1955" i="5"/>
  <c r="X1955" i="5" s="1"/>
  <c r="V1956" i="5"/>
  <c r="E1956" i="5"/>
  <c r="X1956" i="5" s="1"/>
  <c r="V1957" i="5"/>
  <c r="E1957" i="5"/>
  <c r="V1958" i="5"/>
  <c r="E1958" i="5"/>
  <c r="V1959" i="5"/>
  <c r="E1959" i="5"/>
  <c r="X1959" i="5" s="1"/>
  <c r="V1960" i="5"/>
  <c r="E1960" i="5"/>
  <c r="V1961" i="5"/>
  <c r="E1961" i="5"/>
  <c r="X1961" i="5" s="1"/>
  <c r="V1962" i="5"/>
  <c r="E1962" i="5"/>
  <c r="V1963" i="5"/>
  <c r="E1963" i="5"/>
  <c r="V1964" i="5"/>
  <c r="E1964" i="5"/>
  <c r="V1965" i="5"/>
  <c r="E1965" i="5"/>
  <c r="X1965" i="5" s="1"/>
  <c r="V1966" i="5"/>
  <c r="E1966" i="5"/>
  <c r="V1967" i="5"/>
  <c r="E1967" i="5"/>
  <c r="X1967" i="5" s="1"/>
  <c r="V1968" i="5"/>
  <c r="E1968" i="5"/>
  <c r="X1968" i="5" s="1"/>
  <c r="V1969" i="5"/>
  <c r="E1969" i="5"/>
  <c r="V1970" i="5"/>
  <c r="E1970" i="5"/>
  <c r="V1971" i="5"/>
  <c r="E1971" i="5"/>
  <c r="X1971" i="5" s="1"/>
  <c r="V1972" i="5"/>
  <c r="E1972" i="5"/>
  <c r="V1973" i="5"/>
  <c r="E1973" i="5"/>
  <c r="X1973" i="5" s="1"/>
  <c r="V1974" i="5"/>
  <c r="E1974" i="5"/>
  <c r="X1974" i="5" s="1"/>
  <c r="V1975" i="5"/>
  <c r="E1975" i="5"/>
  <c r="V1976" i="5"/>
  <c r="E1976" i="5"/>
  <c r="X1976" i="5" s="1"/>
  <c r="V1977" i="5"/>
  <c r="E1977" i="5"/>
  <c r="X1977" i="5" s="1"/>
  <c r="V1978" i="5"/>
  <c r="E1978" i="5"/>
  <c r="V1979" i="5"/>
  <c r="E1979" i="5"/>
  <c r="X1979" i="5" s="1"/>
  <c r="V1980" i="5"/>
  <c r="E1980" i="5"/>
  <c r="X1980" i="5" s="1"/>
  <c r="V1981" i="5"/>
  <c r="E1981" i="5"/>
  <c r="V1982" i="5"/>
  <c r="E1982" i="5"/>
  <c r="V1983" i="5"/>
  <c r="E1983" i="5"/>
  <c r="X1983" i="5" s="1"/>
  <c r="V1984" i="5"/>
  <c r="E1984" i="5"/>
  <c r="X1984" i="5" s="1"/>
  <c r="V1985" i="5"/>
  <c r="E1985" i="5"/>
  <c r="X1985" i="5" s="1"/>
  <c r="V1986" i="5"/>
  <c r="E1986" i="5"/>
  <c r="V1987" i="5"/>
  <c r="E1987" i="5"/>
  <c r="V1988" i="5"/>
  <c r="E1988" i="5"/>
  <c r="V1989" i="5"/>
  <c r="E1989" i="5"/>
  <c r="X1989" i="5" s="1"/>
  <c r="V1990" i="5"/>
  <c r="E1990" i="5"/>
  <c r="V1991" i="5"/>
  <c r="E1991" i="5"/>
  <c r="X1991" i="5" s="1"/>
  <c r="V1992" i="5"/>
  <c r="E1992" i="5"/>
  <c r="X1992" i="5" s="1"/>
  <c r="V1993" i="5"/>
  <c r="E1993" i="5"/>
  <c r="V1994" i="5"/>
  <c r="E1994" i="5"/>
  <c r="V1995" i="5"/>
  <c r="E1995" i="5"/>
  <c r="X1995" i="5" s="1"/>
  <c r="V1996" i="5"/>
  <c r="E1996" i="5"/>
  <c r="V1997" i="5"/>
  <c r="E1997" i="5"/>
  <c r="X1997" i="5" s="1"/>
  <c r="V1998" i="5"/>
  <c r="E1998" i="5"/>
  <c r="X1998" i="5" s="1"/>
  <c r="V1999" i="5"/>
  <c r="E1999" i="5"/>
  <c r="V2000" i="5"/>
  <c r="E2000" i="5"/>
  <c r="X2000" i="5" s="1"/>
  <c r="V2001" i="5"/>
  <c r="E2001" i="5"/>
  <c r="X2001" i="5" s="1"/>
  <c r="V2002" i="5"/>
  <c r="E2002" i="5"/>
  <c r="V2003" i="5"/>
  <c r="E2003" i="5"/>
  <c r="X2003" i="5" s="1"/>
  <c r="V2004" i="5"/>
  <c r="E2004" i="5"/>
  <c r="X2004" i="5" s="1"/>
  <c r="V2005" i="5"/>
  <c r="E2005" i="5"/>
  <c r="V2006" i="5"/>
  <c r="E2006" i="5"/>
  <c r="V2007" i="5"/>
  <c r="E2007" i="5"/>
  <c r="X2007" i="5" s="1"/>
  <c r="V2008" i="5"/>
  <c r="E2008" i="5"/>
  <c r="X2008" i="5" s="1"/>
  <c r="V2009" i="5"/>
  <c r="E2009" i="5"/>
  <c r="X2009" i="5" s="1"/>
  <c r="V2010" i="5"/>
  <c r="E2010" i="5"/>
  <c r="V2011" i="5"/>
  <c r="E2011" i="5"/>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X2020" i="5" s="1"/>
  <c r="V2021" i="5"/>
  <c r="E2021" i="5"/>
  <c r="X2021" i="5" s="1"/>
  <c r="V2022" i="5"/>
  <c r="E2022" i="5"/>
  <c r="X2022" i="5" s="1"/>
  <c r="V2023" i="5"/>
  <c r="E2023" i="5"/>
  <c r="V2024" i="5"/>
  <c r="E2024" i="5"/>
  <c r="V2025" i="5"/>
  <c r="E2025" i="5"/>
  <c r="X2025" i="5" s="1"/>
  <c r="V2026" i="5"/>
  <c r="E2026" i="5"/>
  <c r="V2027" i="5"/>
  <c r="E2027" i="5"/>
  <c r="X2027" i="5" s="1"/>
  <c r="V2028" i="5"/>
  <c r="E2028" i="5"/>
  <c r="X2028" i="5" s="1"/>
  <c r="V2029" i="5"/>
  <c r="E2029" i="5"/>
  <c r="V2030" i="5"/>
  <c r="E2030" i="5"/>
  <c r="V2031" i="5"/>
  <c r="E2031" i="5"/>
  <c r="X2031" i="5" s="1"/>
  <c r="V2032" i="5"/>
  <c r="E2032" i="5"/>
  <c r="X2032" i="5" s="1"/>
  <c r="V2033" i="5"/>
  <c r="E2033" i="5"/>
  <c r="X2033" i="5" s="1"/>
  <c r="V2034" i="5"/>
  <c r="E2034" i="5"/>
  <c r="X2034" i="5" s="1"/>
  <c r="V2035" i="5"/>
  <c r="E2035" i="5"/>
  <c r="V2036" i="5"/>
  <c r="E2036" i="5"/>
  <c r="V2037" i="5"/>
  <c r="E2037" i="5"/>
  <c r="X2037" i="5" s="1"/>
  <c r="V2038" i="5"/>
  <c r="E2038" i="5"/>
  <c r="V2039" i="5"/>
  <c r="E2039" i="5"/>
  <c r="X2039" i="5" s="1"/>
  <c r="V2040" i="5"/>
  <c r="E2040" i="5"/>
  <c r="X2040" i="5" s="1"/>
  <c r="V2041" i="5"/>
  <c r="E2041" i="5"/>
  <c r="V2042" i="5"/>
  <c r="E2042" i="5"/>
  <c r="V2043" i="5"/>
  <c r="E2043" i="5"/>
  <c r="V2044" i="5"/>
  <c r="E2044" i="5"/>
  <c r="V2045" i="5"/>
  <c r="E2045" i="5"/>
  <c r="X2045" i="5" s="1"/>
  <c r="V2046" i="5"/>
  <c r="E2046" i="5"/>
  <c r="V2047" i="5"/>
  <c r="E2047" i="5"/>
  <c r="V2048" i="5"/>
  <c r="E2048" i="5"/>
  <c r="V2049" i="5"/>
  <c r="E2049" i="5"/>
  <c r="X2049" i="5" s="1"/>
  <c r="V2050" i="5"/>
  <c r="E2050" i="5"/>
  <c r="X2050" i="5" s="1"/>
  <c r="V2051" i="5"/>
  <c r="E2051" i="5"/>
  <c r="X2051" i="5" s="1"/>
  <c r="V2052" i="5"/>
  <c r="E2052" i="5"/>
  <c r="V2053" i="5"/>
  <c r="E2053" i="5"/>
  <c r="X2053" i="5" s="1"/>
  <c r="V2054" i="5"/>
  <c r="E2054" i="5"/>
  <c r="V2055" i="5"/>
  <c r="E2055" i="5"/>
  <c r="X2055" i="5" s="1"/>
  <c r="V2056" i="5"/>
  <c r="E2056" i="5"/>
  <c r="X2056" i="5" s="1"/>
  <c r="V2057" i="5"/>
  <c r="E2057" i="5"/>
  <c r="X2057" i="5" s="1"/>
  <c r="V2058" i="5"/>
  <c r="E2058" i="5"/>
  <c r="V2059" i="5"/>
  <c r="E2059" i="5"/>
  <c r="V2060" i="5"/>
  <c r="E2060" i="5"/>
  <c r="V2061" i="5"/>
  <c r="E2061" i="5"/>
  <c r="X2061" i="5" s="1"/>
  <c r="V2062" i="5"/>
  <c r="E2062" i="5"/>
  <c r="V2063" i="5"/>
  <c r="E2063" i="5"/>
  <c r="X2063" i="5" s="1"/>
  <c r="V2064" i="5"/>
  <c r="E2064" i="5"/>
  <c r="V2065" i="5"/>
  <c r="E2065" i="5"/>
  <c r="X2065" i="5" s="1"/>
  <c r="V2066" i="5"/>
  <c r="E2066" i="5"/>
  <c r="X2066" i="5" s="1"/>
  <c r="V2067" i="5"/>
  <c r="E2067" i="5"/>
  <c r="X2067" i="5" s="1"/>
  <c r="V2068" i="5"/>
  <c r="E2068" i="5"/>
  <c r="V2069" i="5"/>
  <c r="E2069" i="5"/>
  <c r="X2069" i="5" s="1"/>
  <c r="V2070" i="5"/>
  <c r="E2070" i="5"/>
  <c r="X2070" i="5" s="1"/>
  <c r="V2071" i="5"/>
  <c r="E2071" i="5"/>
  <c r="V2072" i="5"/>
  <c r="E2072" i="5"/>
  <c r="X2072" i="5" s="1"/>
  <c r="V2073" i="5"/>
  <c r="E2073" i="5"/>
  <c r="X2073" i="5" s="1"/>
  <c r="V2074" i="5"/>
  <c r="E2074" i="5"/>
  <c r="V2075" i="5"/>
  <c r="E2075" i="5"/>
  <c r="X2075" i="5" s="1"/>
  <c r="V2076" i="5"/>
  <c r="E2076" i="5"/>
  <c r="V2077" i="5"/>
  <c r="E2077" i="5"/>
  <c r="V2078" i="5"/>
  <c r="E2078" i="5"/>
  <c r="V2079" i="5"/>
  <c r="E2079" i="5"/>
  <c r="X2079" i="5" s="1"/>
  <c r="V2080" i="5"/>
  <c r="E2080" i="5"/>
  <c r="X2080" i="5" s="1"/>
  <c r="V2081" i="5"/>
  <c r="E2081" i="5"/>
  <c r="X2081" i="5" s="1"/>
  <c r="V2082" i="5"/>
  <c r="E2082" i="5"/>
  <c r="V2083" i="5"/>
  <c r="E2083" i="5"/>
  <c r="V2084" i="5"/>
  <c r="E2084" i="5"/>
  <c r="X2084" i="5" s="1"/>
  <c r="V2085" i="5"/>
  <c r="E2085" i="5"/>
  <c r="V2086" i="5"/>
  <c r="E2086" i="5"/>
  <c r="V2087" i="5"/>
  <c r="E2087" i="5"/>
  <c r="X2087" i="5" s="1"/>
  <c r="V2088" i="5"/>
  <c r="E2088" i="5"/>
  <c r="V2089" i="5"/>
  <c r="E2089" i="5"/>
  <c r="V2090" i="5"/>
  <c r="E2090" i="5"/>
  <c r="V2091" i="5"/>
  <c r="E2091" i="5"/>
  <c r="X2091" i="5" s="1"/>
  <c r="V2092" i="5"/>
  <c r="E2092" i="5"/>
  <c r="V2093" i="5"/>
  <c r="E2093" i="5"/>
  <c r="X2093" i="5" s="1"/>
  <c r="V2094" i="5"/>
  <c r="E2094" i="5"/>
  <c r="X2094" i="5" s="1"/>
  <c r="V2095" i="5"/>
  <c r="E2095" i="5"/>
  <c r="V2096" i="5"/>
  <c r="E2096" i="5"/>
  <c r="V2097" i="5"/>
  <c r="E2097" i="5"/>
  <c r="X2097" i="5" s="1"/>
  <c r="V2098" i="5"/>
  <c r="E2098" i="5"/>
  <c r="X2098" i="5" s="1"/>
  <c r="V2099" i="5"/>
  <c r="E2099" i="5"/>
  <c r="X2099" i="5" s="1"/>
  <c r="V2100" i="5"/>
  <c r="E2100" i="5"/>
  <c r="X2100" i="5" s="1"/>
  <c r="V2101" i="5"/>
  <c r="E2101" i="5"/>
  <c r="V2102" i="5"/>
  <c r="E2102" i="5"/>
  <c r="V2103" i="5"/>
  <c r="E2103" i="5"/>
  <c r="X2103" i="5" s="1"/>
  <c r="V2104" i="5"/>
  <c r="E2104" i="5"/>
  <c r="X2104" i="5" s="1"/>
  <c r="V2105" i="5"/>
  <c r="E2105" i="5"/>
  <c r="X2105" i="5" s="1"/>
  <c r="V2106" i="5"/>
  <c r="E2106" i="5"/>
  <c r="V2107" i="5"/>
  <c r="E2107" i="5"/>
  <c r="V2108" i="5"/>
  <c r="E2108" i="5"/>
  <c r="V2109" i="5"/>
  <c r="E2109" i="5"/>
  <c r="X2109" i="5" s="1"/>
  <c r="V2110" i="5"/>
  <c r="E2110" i="5"/>
  <c r="V2111" i="5"/>
  <c r="E2111" i="5"/>
  <c r="X2111" i="5" s="1"/>
  <c r="V2112" i="5"/>
  <c r="E2112" i="5"/>
  <c r="V2113" i="5"/>
  <c r="E2113" i="5"/>
  <c r="V2114" i="5"/>
  <c r="E2114" i="5"/>
  <c r="V2115" i="5"/>
  <c r="E2115" i="5"/>
  <c r="X2115" i="5" s="1"/>
  <c r="V2116" i="5"/>
  <c r="E2116" i="5"/>
  <c r="V2117" i="5"/>
  <c r="E2117" i="5"/>
  <c r="X2117" i="5" s="1"/>
  <c r="V2118" i="5"/>
  <c r="E2118" i="5"/>
  <c r="V2119" i="5"/>
  <c r="E2119" i="5"/>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X2135" i="5" s="1"/>
  <c r="V2136" i="5"/>
  <c r="E2136" i="5"/>
  <c r="X2136" i="5" s="1"/>
  <c r="V2137" i="5"/>
  <c r="E2137" i="5"/>
  <c r="V2138" i="5"/>
  <c r="E2138" i="5"/>
  <c r="V2139" i="5"/>
  <c r="E2139" i="5"/>
  <c r="X2139" i="5" s="1"/>
  <c r="V2140" i="5"/>
  <c r="E2140" i="5"/>
  <c r="V2141" i="5"/>
  <c r="E2141" i="5"/>
  <c r="X2141" i="5" s="1"/>
  <c r="V2142" i="5"/>
  <c r="E2142" i="5"/>
  <c r="X2142" i="5" s="1"/>
  <c r="V2143" i="5"/>
  <c r="E2143" i="5"/>
  <c r="V2144" i="5"/>
  <c r="E2144" i="5"/>
  <c r="V2145" i="5"/>
  <c r="E2145" i="5"/>
  <c r="X2145" i="5" s="1"/>
  <c r="V2146" i="5"/>
  <c r="E2146" i="5"/>
  <c r="X2146" i="5" s="1"/>
  <c r="V2147" i="5"/>
  <c r="E2147" i="5"/>
  <c r="X2147" i="5" s="1"/>
  <c r="V2148" i="5"/>
  <c r="E2148" i="5"/>
  <c r="X2148" i="5" s="1"/>
  <c r="V2149" i="5"/>
  <c r="E2149" i="5"/>
  <c r="V2150" i="5"/>
  <c r="E2150" i="5"/>
  <c r="X2150" i="5" s="1"/>
  <c r="V2151" i="5"/>
  <c r="E2151" i="5"/>
  <c r="X2151" i="5" s="1"/>
  <c r="V2152" i="5"/>
  <c r="E2152" i="5"/>
  <c r="X2152" i="5" s="1"/>
  <c r="V2153" i="5"/>
  <c r="E2153" i="5"/>
  <c r="X2153" i="5" s="1"/>
  <c r="V2154" i="5"/>
  <c r="E2154" i="5"/>
  <c r="X2154" i="5" s="1"/>
  <c r="V2155" i="5"/>
  <c r="E2155" i="5"/>
  <c r="V2156" i="5"/>
  <c r="E2156" i="5"/>
  <c r="X2156" i="5" s="1"/>
  <c r="V2157" i="5"/>
  <c r="E2157" i="5"/>
  <c r="V2158" i="5"/>
  <c r="E2158" i="5"/>
  <c r="V2159" i="5"/>
  <c r="E2159" i="5"/>
  <c r="X2159" i="5" s="1"/>
  <c r="V2160" i="5"/>
  <c r="E2160" i="5"/>
  <c r="X2160" i="5" s="1"/>
  <c r="V2161" i="5"/>
  <c r="E2161" i="5"/>
  <c r="V2162" i="5"/>
  <c r="E2162" i="5"/>
  <c r="V2163" i="5"/>
  <c r="E2163" i="5"/>
  <c r="V2164" i="5"/>
  <c r="E2164" i="5"/>
  <c r="V2165" i="5"/>
  <c r="E2165" i="5"/>
  <c r="X2165" i="5" s="1"/>
  <c r="V2166" i="5"/>
  <c r="E2166" i="5"/>
  <c r="X2166" i="5" s="1"/>
  <c r="V2167" i="5"/>
  <c r="E2167" i="5"/>
  <c r="V2168" i="5"/>
  <c r="E2168" i="5"/>
  <c r="V2169" i="5"/>
  <c r="E2169" i="5"/>
  <c r="X2169" i="5" s="1"/>
  <c r="V2170" i="5"/>
  <c r="E2170" i="5"/>
  <c r="V2171" i="5"/>
  <c r="E2171" i="5"/>
  <c r="X2171" i="5" s="1"/>
  <c r="V2172" i="5"/>
  <c r="E2172" i="5"/>
  <c r="X2172" i="5" s="1"/>
  <c r="V2173" i="5"/>
  <c r="E2173" i="5"/>
  <c r="V2174" i="5"/>
  <c r="E2174" i="5"/>
  <c r="V2175" i="5"/>
  <c r="E2175" i="5"/>
  <c r="X2175" i="5" s="1"/>
  <c r="V2176" i="5"/>
  <c r="E2176" i="5"/>
  <c r="V2177" i="5"/>
  <c r="E2177" i="5"/>
  <c r="X2177" i="5" s="1"/>
  <c r="V2178" i="5"/>
  <c r="E2178" i="5"/>
  <c r="X2178" i="5" s="1"/>
  <c r="V2179" i="5"/>
  <c r="E2179" i="5"/>
  <c r="V2180" i="5"/>
  <c r="E2180" i="5"/>
  <c r="V2181" i="5"/>
  <c r="E2181" i="5"/>
  <c r="X2181" i="5" s="1"/>
  <c r="V2182" i="5"/>
  <c r="E2182" i="5"/>
  <c r="X2182" i="5" s="1"/>
  <c r="V2183" i="5"/>
  <c r="E2183" i="5"/>
  <c r="X2183" i="5" s="1"/>
  <c r="V2184" i="5"/>
  <c r="E2184" i="5"/>
  <c r="X2184" i="5" s="1"/>
  <c r="V2185" i="5"/>
  <c r="E2185" i="5"/>
  <c r="X2185" i="5" s="1"/>
  <c r="V2186" i="5"/>
  <c r="E2186" i="5"/>
  <c r="V2187" i="5"/>
  <c r="E2187" i="5"/>
  <c r="X2187" i="5" s="1"/>
  <c r="V2188" i="5"/>
  <c r="E2188" i="5"/>
  <c r="V2189" i="5"/>
  <c r="E2189" i="5"/>
  <c r="X2189" i="5" s="1"/>
  <c r="V2190" i="5"/>
  <c r="E2190" i="5"/>
  <c r="V2191" i="5"/>
  <c r="E2191" i="5"/>
  <c r="V2192" i="5"/>
  <c r="E2192" i="5"/>
  <c r="X2192" i="5" s="1"/>
  <c r="V2193" i="5"/>
  <c r="E2193" i="5"/>
  <c r="X2193" i="5" s="1"/>
  <c r="V2194" i="5"/>
  <c r="E2194" i="5"/>
  <c r="V2195" i="5"/>
  <c r="E2195" i="5"/>
  <c r="X2195" i="5" s="1"/>
  <c r="V2196" i="5"/>
  <c r="E2196" i="5"/>
  <c r="X2196" i="5" s="1"/>
  <c r="V2197" i="5"/>
  <c r="E2197" i="5"/>
  <c r="V2198" i="5"/>
  <c r="E2198" i="5"/>
  <c r="V2199" i="5"/>
  <c r="E2199" i="5"/>
  <c r="X2199" i="5" s="1"/>
  <c r="V2200" i="5"/>
  <c r="E2200" i="5"/>
  <c r="V2201" i="5"/>
  <c r="E2201" i="5"/>
  <c r="X2201" i="5" s="1"/>
  <c r="V2202" i="5"/>
  <c r="E2202" i="5"/>
  <c r="V2203" i="5"/>
  <c r="E2203" i="5"/>
  <c r="V2204" i="5"/>
  <c r="E2204" i="5"/>
  <c r="V2205" i="5"/>
  <c r="E2205" i="5"/>
  <c r="X2205" i="5" s="1"/>
  <c r="V2206" i="5"/>
  <c r="E2206" i="5"/>
  <c r="V2207" i="5"/>
  <c r="E2207" i="5"/>
  <c r="X2207" i="5" s="1"/>
  <c r="V2208" i="5"/>
  <c r="E2208" i="5"/>
  <c r="X2208" i="5" s="1"/>
  <c r="V2209" i="5"/>
  <c r="E2209" i="5"/>
  <c r="X2209" i="5" s="1"/>
  <c r="V2210" i="5"/>
  <c r="E2210" i="5"/>
  <c r="V2211" i="5"/>
  <c r="E2211" i="5"/>
  <c r="V2212" i="5"/>
  <c r="E2212" i="5"/>
  <c r="X2212" i="5" s="1"/>
  <c r="V2213" i="5"/>
  <c r="E2213" i="5"/>
  <c r="X2213" i="5" s="1"/>
  <c r="V2214" i="5"/>
  <c r="E2214" i="5"/>
  <c r="V2215" i="5"/>
  <c r="E2215" i="5"/>
  <c r="V2216" i="5"/>
  <c r="E2216" i="5"/>
  <c r="V2217" i="5"/>
  <c r="E2217" i="5"/>
  <c r="X2217" i="5" s="1"/>
  <c r="V2218" i="5"/>
  <c r="E2218" i="5"/>
  <c r="X2218" i="5" s="1"/>
  <c r="V2219" i="5"/>
  <c r="E2219" i="5"/>
  <c r="X2219" i="5" s="1"/>
  <c r="V2220" i="5"/>
  <c r="E2220" i="5"/>
  <c r="X2220" i="5" s="1"/>
  <c r="V2221" i="5"/>
  <c r="E2221" i="5"/>
  <c r="V2222" i="5"/>
  <c r="E2222" i="5"/>
  <c r="V2223" i="5"/>
  <c r="E2223" i="5"/>
  <c r="X2223" i="5" s="1"/>
  <c r="V2224" i="5"/>
  <c r="E2224" i="5"/>
  <c r="X2224" i="5" s="1"/>
  <c r="V2225" i="5"/>
  <c r="E2225" i="5"/>
  <c r="X2225" i="5" s="1"/>
  <c r="V2226" i="5"/>
  <c r="E2226" i="5"/>
  <c r="X2226" i="5" s="1"/>
  <c r="V2227" i="5"/>
  <c r="E2227" i="5"/>
  <c r="V2228" i="5"/>
  <c r="E2228" i="5"/>
  <c r="X2228" i="5" s="1"/>
  <c r="V2229" i="5"/>
  <c r="E2229" i="5"/>
  <c r="X2229" i="5" s="1"/>
  <c r="V2230" i="5"/>
  <c r="E2230" i="5"/>
  <c r="V2231" i="5"/>
  <c r="E2231" i="5"/>
  <c r="X2231" i="5" s="1"/>
  <c r="V2232" i="5"/>
  <c r="E2232" i="5"/>
  <c r="V2233" i="5"/>
  <c r="E2233" i="5"/>
  <c r="V2234" i="5"/>
  <c r="E2234" i="5"/>
  <c r="V2235" i="5"/>
  <c r="E2235" i="5"/>
  <c r="V2236" i="5"/>
  <c r="E2236" i="5"/>
  <c r="X2236" i="5" s="1"/>
  <c r="V2237" i="5"/>
  <c r="E2237" i="5"/>
  <c r="X2237" i="5" s="1"/>
  <c r="V2238" i="5"/>
  <c r="E2238" i="5"/>
  <c r="V2239" i="5"/>
  <c r="E2239" i="5"/>
  <c r="V2240" i="5"/>
  <c r="E2240" i="5"/>
  <c r="V2241" i="5"/>
  <c r="E2241" i="5"/>
  <c r="X2241" i="5" s="1"/>
  <c r="V2242" i="5"/>
  <c r="E2242" i="5"/>
  <c r="V2243" i="5"/>
  <c r="E2243" i="5"/>
  <c r="X2243" i="5" s="1"/>
  <c r="V2244" i="5"/>
  <c r="E2244" i="5"/>
  <c r="X2244" i="5" s="1"/>
  <c r="V2245" i="5"/>
  <c r="E2245" i="5"/>
  <c r="V2246" i="5"/>
  <c r="E2246" i="5"/>
  <c r="V2247" i="5"/>
  <c r="E2247" i="5"/>
  <c r="X2247" i="5" s="1"/>
  <c r="V2248" i="5"/>
  <c r="E2248" i="5"/>
  <c r="X2248" i="5" s="1"/>
  <c r="V2249" i="5"/>
  <c r="E2249" i="5"/>
  <c r="X2249" i="5" s="1"/>
  <c r="V2250" i="5"/>
  <c r="E2250" i="5"/>
  <c r="X2250" i="5" s="1"/>
  <c r="V2251" i="5"/>
  <c r="E2251" i="5"/>
  <c r="V2252" i="5"/>
  <c r="E2252" i="5"/>
  <c r="X2252" i="5" s="1"/>
  <c r="V2253" i="5"/>
  <c r="E2253" i="5"/>
  <c r="V2254" i="5"/>
  <c r="E2254" i="5"/>
  <c r="V2255" i="5"/>
  <c r="E2255" i="5"/>
  <c r="X2255" i="5" s="1"/>
  <c r="V2256" i="5"/>
  <c r="E2256" i="5"/>
  <c r="V2257" i="5"/>
  <c r="E2257" i="5"/>
  <c r="V2258" i="5"/>
  <c r="E2258" i="5"/>
  <c r="V2259" i="5"/>
  <c r="E2259" i="5"/>
  <c r="V2260" i="5"/>
  <c r="E2260" i="5"/>
  <c r="X2260" i="5" s="1"/>
  <c r="V2261" i="5"/>
  <c r="E2261" i="5"/>
  <c r="X2261" i="5" s="1"/>
  <c r="V2262" i="5"/>
  <c r="E2262" i="5"/>
  <c r="V2263" i="5"/>
  <c r="E2263" i="5"/>
  <c r="V2264" i="5"/>
  <c r="E2264" i="5"/>
  <c r="X2264" i="5" s="1"/>
  <c r="V2265" i="5"/>
  <c r="E2265" i="5"/>
  <c r="V2266" i="5"/>
  <c r="E2266" i="5"/>
  <c r="V2267" i="5"/>
  <c r="E2267" i="5"/>
  <c r="X2267" i="5" s="1"/>
  <c r="V2268" i="5"/>
  <c r="E2268" i="5"/>
  <c r="X2268" i="5" s="1"/>
  <c r="V2269" i="5"/>
  <c r="E2269" i="5"/>
  <c r="V2270" i="5"/>
  <c r="E2270" i="5"/>
  <c r="V2271" i="5"/>
  <c r="E2271" i="5"/>
  <c r="X2271" i="5" s="1"/>
  <c r="V2272" i="5"/>
  <c r="E2272" i="5"/>
  <c r="V2273" i="5"/>
  <c r="E2273" i="5"/>
  <c r="X2273" i="5" s="1"/>
  <c r="V2274" i="5"/>
  <c r="E2274" i="5"/>
  <c r="X2274" i="5" s="1"/>
  <c r="V2275" i="5"/>
  <c r="E2275" i="5"/>
  <c r="V2276" i="5"/>
  <c r="E2276" i="5"/>
  <c r="V2277" i="5"/>
  <c r="E2277" i="5"/>
  <c r="X2277" i="5" s="1"/>
  <c r="V2278" i="5"/>
  <c r="E2278" i="5"/>
  <c r="X2278" i="5" s="1"/>
  <c r="V2279" i="5"/>
  <c r="E2279" i="5"/>
  <c r="X2279" i="5" s="1"/>
  <c r="V2280" i="5"/>
  <c r="E2280" i="5"/>
  <c r="X2280" i="5" s="1"/>
  <c r="V2281" i="5"/>
  <c r="E2281" i="5"/>
  <c r="V2282" i="5"/>
  <c r="E2282" i="5"/>
  <c r="X2282" i="5" s="1"/>
  <c r="V2283" i="5"/>
  <c r="E2283" i="5"/>
  <c r="V2284" i="5"/>
  <c r="E2284" i="5"/>
  <c r="V2285" i="5"/>
  <c r="E2285" i="5"/>
  <c r="X2285" i="5" s="1"/>
  <c r="V2286" i="5"/>
  <c r="E2286" i="5"/>
  <c r="V2287" i="5"/>
  <c r="E2287" i="5"/>
  <c r="V2288" i="5"/>
  <c r="E2288" i="5"/>
  <c r="V2289" i="5"/>
  <c r="E2289" i="5"/>
  <c r="X2289" i="5" s="1"/>
  <c r="V2290" i="5"/>
  <c r="E2290" i="5"/>
  <c r="V2291" i="5"/>
  <c r="E2291" i="5"/>
  <c r="X2291" i="5" s="1"/>
  <c r="V2292" i="5"/>
  <c r="E2292" i="5"/>
  <c r="X2292" i="5" s="1"/>
  <c r="V2293" i="5"/>
  <c r="E2293" i="5"/>
  <c r="V2294" i="5"/>
  <c r="E2294" i="5"/>
  <c r="V2295" i="5"/>
  <c r="E2295" i="5"/>
  <c r="X2295" i="5" s="1"/>
  <c r="V2296" i="5"/>
  <c r="E2296" i="5"/>
  <c r="V2297" i="5"/>
  <c r="E2297" i="5"/>
  <c r="X2297" i="5" s="1"/>
  <c r="V2298" i="5"/>
  <c r="E2298" i="5"/>
  <c r="V2299" i="5"/>
  <c r="E2299" i="5"/>
  <c r="V2300" i="5"/>
  <c r="E2300" i="5"/>
  <c r="X2300" i="5" s="1"/>
  <c r="V2301" i="5"/>
  <c r="E2301" i="5"/>
  <c r="X2301" i="5" s="1"/>
  <c r="V2302" i="5"/>
  <c r="E2302" i="5"/>
  <c r="X2302" i="5" s="1"/>
  <c r="V2303" i="5"/>
  <c r="E2303" i="5"/>
  <c r="X2303" i="5" s="1"/>
  <c r="V2304" i="5"/>
  <c r="E2304" i="5"/>
  <c r="V2305" i="5"/>
  <c r="E2305" i="5"/>
  <c r="V2306" i="5"/>
  <c r="E2306" i="5"/>
  <c r="V2307" i="5"/>
  <c r="E2307" i="5"/>
  <c r="X2307" i="5" s="1"/>
  <c r="V2308" i="5"/>
  <c r="E2308" i="5"/>
  <c r="V2309" i="5"/>
  <c r="E2309" i="5"/>
  <c r="X2309" i="5" s="1"/>
  <c r="V2310" i="5"/>
  <c r="E2310" i="5"/>
  <c r="V2311" i="5"/>
  <c r="E2311" i="5"/>
  <c r="V2312" i="5"/>
  <c r="E2312" i="5"/>
  <c r="V2313" i="5"/>
  <c r="E2313" i="5"/>
  <c r="V2314" i="5"/>
  <c r="E2314" i="5"/>
  <c r="X2314" i="5" s="1"/>
  <c r="V2315" i="5"/>
  <c r="E2315" i="5"/>
  <c r="X2315" i="5" s="1"/>
  <c r="V2316" i="5"/>
  <c r="E2316" i="5"/>
  <c r="X2316" i="5" s="1"/>
  <c r="V2317" i="5"/>
  <c r="E2317" i="5"/>
  <c r="V2318" i="5"/>
  <c r="E2318" i="5"/>
  <c r="X2318" i="5" s="1"/>
  <c r="V2319" i="5"/>
  <c r="E2319" i="5"/>
  <c r="V2320" i="5"/>
  <c r="E2320" i="5"/>
  <c r="V2321" i="5"/>
  <c r="E2321" i="5"/>
  <c r="X2321" i="5" s="1"/>
  <c r="V2322" i="5"/>
  <c r="E2322" i="5"/>
  <c r="X2322" i="5" s="1"/>
  <c r="V2323" i="5"/>
  <c r="E2323" i="5"/>
  <c r="V2324" i="5"/>
  <c r="E2324" i="5"/>
  <c r="X2324" i="5" s="1"/>
  <c r="V2325" i="5"/>
  <c r="E2325" i="5"/>
  <c r="X2325" i="5" s="1"/>
  <c r="V2326" i="5"/>
  <c r="E2326" i="5"/>
  <c r="V2327" i="5"/>
  <c r="E2327" i="5"/>
  <c r="X2327" i="5" s="1"/>
  <c r="V2328" i="5"/>
  <c r="E2328" i="5"/>
  <c r="X2328" i="5" s="1"/>
  <c r="V2329" i="5"/>
  <c r="E2329" i="5"/>
  <c r="V2330" i="5"/>
  <c r="E2330" i="5"/>
  <c r="V2331" i="5"/>
  <c r="E2331" i="5"/>
  <c r="V2332" i="5"/>
  <c r="E2332" i="5"/>
  <c r="V2333" i="5"/>
  <c r="E2333" i="5"/>
  <c r="X2333" i="5" s="1"/>
  <c r="V2334" i="5"/>
  <c r="E2334" i="5"/>
  <c r="X2334" i="5" s="1"/>
  <c r="V2335" i="5"/>
  <c r="E2335" i="5"/>
  <c r="V2336" i="5"/>
  <c r="E2336" i="5"/>
  <c r="V2337" i="5"/>
  <c r="E2337" i="5"/>
  <c r="X2337" i="5" s="1"/>
  <c r="V2338" i="5"/>
  <c r="E2338" i="5"/>
  <c r="X2338" i="5" s="1"/>
  <c r="V2339" i="5"/>
  <c r="E2339" i="5"/>
  <c r="X2339" i="5" s="1"/>
  <c r="V2340" i="5"/>
  <c r="E2340" i="5"/>
  <c r="X2340" i="5" s="1"/>
  <c r="V2341" i="5"/>
  <c r="E2341" i="5"/>
  <c r="V2342" i="5"/>
  <c r="E2342" i="5"/>
  <c r="X2342" i="5" s="1"/>
  <c r="V2343" i="5"/>
  <c r="E2343" i="5"/>
  <c r="X2343" i="5" s="1"/>
  <c r="V2344" i="5"/>
  <c r="E2344" i="5"/>
  <c r="V2345" i="5"/>
  <c r="E2345" i="5"/>
  <c r="X2345" i="5" s="1"/>
  <c r="V2346" i="5"/>
  <c r="E2346" i="5"/>
  <c r="X2346" i="5" s="1"/>
  <c r="V2347" i="5"/>
  <c r="E2347" i="5"/>
  <c r="V2348" i="5"/>
  <c r="E2348" i="5"/>
  <c r="V2349" i="5"/>
  <c r="E2349" i="5"/>
  <c r="X2349" i="5" s="1"/>
  <c r="V2350" i="5"/>
  <c r="E2350" i="5"/>
  <c r="X2350" i="5" s="1"/>
  <c r="V2351" i="5"/>
  <c r="E2351" i="5"/>
  <c r="X2351" i="5" s="1"/>
  <c r="V2352" i="5"/>
  <c r="E2352" i="5"/>
  <c r="V2353" i="5"/>
  <c r="E2353" i="5"/>
  <c r="V2354" i="5"/>
  <c r="E2354" i="5"/>
  <c r="V2355" i="5"/>
  <c r="E2355" i="5"/>
  <c r="X2355" i="5" s="1"/>
  <c r="V2356" i="5"/>
  <c r="E2356" i="5"/>
  <c r="X2356" i="5" s="1"/>
  <c r="V2357" i="5"/>
  <c r="E2357" i="5"/>
  <c r="X2357" i="5" s="1"/>
  <c r="V2358" i="5"/>
  <c r="E2358" i="5"/>
  <c r="X2358" i="5" s="1"/>
  <c r="V2359" i="5"/>
  <c r="E2359" i="5"/>
  <c r="V2360" i="5"/>
  <c r="E2360" i="5"/>
  <c r="X2360" i="5" s="1"/>
  <c r="V2361" i="5"/>
  <c r="E2361" i="5"/>
  <c r="V2362" i="5"/>
  <c r="E2362" i="5"/>
  <c r="V2363" i="5"/>
  <c r="E2363" i="5"/>
  <c r="X2363" i="5" s="1"/>
  <c r="V2364" i="5"/>
  <c r="E2364" i="5"/>
  <c r="X2364" i="5" s="1"/>
  <c r="V2365" i="5"/>
  <c r="E2365" i="5"/>
  <c r="V2366" i="5"/>
  <c r="E2366" i="5"/>
  <c r="V2367" i="5"/>
  <c r="E2367" i="5"/>
  <c r="X2367" i="5" s="1"/>
  <c r="V2368" i="5"/>
  <c r="E2368" i="5"/>
  <c r="V2369" i="5"/>
  <c r="E2369" i="5"/>
  <c r="X2369" i="5" s="1"/>
  <c r="V2370" i="5"/>
  <c r="E2370" i="5"/>
  <c r="X2370" i="5" s="1"/>
  <c r="V2371" i="5"/>
  <c r="E2371" i="5"/>
  <c r="V2372" i="5"/>
  <c r="E2372" i="5"/>
  <c r="X2372" i="5" s="1"/>
  <c r="V2373" i="5"/>
  <c r="E2373" i="5"/>
  <c r="X2373" i="5" s="1"/>
  <c r="V2374" i="5"/>
  <c r="E2374" i="5"/>
  <c r="X2374" i="5" s="1"/>
  <c r="V2375" i="5"/>
  <c r="E2375" i="5"/>
  <c r="X2375" i="5" s="1"/>
  <c r="V2376" i="5"/>
  <c r="E2376" i="5"/>
  <c r="V2377" i="5"/>
  <c r="E2377" i="5"/>
  <c r="V2378" i="5"/>
  <c r="E2378" i="5"/>
  <c r="V2379" i="5"/>
  <c r="E2379" i="5"/>
  <c r="X2379" i="5" s="1"/>
  <c r="V2380" i="5"/>
  <c r="E2380" i="5"/>
  <c r="X2380" i="5" s="1"/>
  <c r="V2381" i="5"/>
  <c r="E2381" i="5"/>
  <c r="X2381" i="5" s="1"/>
  <c r="V2382" i="5"/>
  <c r="E2382" i="5"/>
  <c r="X2382" i="5" s="1"/>
  <c r="V2383" i="5"/>
  <c r="E2383" i="5"/>
  <c r="V2384" i="5"/>
  <c r="E2384" i="5"/>
  <c r="V2385" i="5"/>
  <c r="E2385" i="5"/>
  <c r="X2385" i="5" s="1"/>
  <c r="V2386" i="5"/>
  <c r="E2386" i="5"/>
  <c r="V2387" i="5"/>
  <c r="E2387" i="5"/>
  <c r="X2387" i="5" s="1"/>
  <c r="V2388" i="5"/>
  <c r="E2388" i="5"/>
  <c r="X2388" i="5" s="1"/>
  <c r="V2389" i="5"/>
  <c r="E2389" i="5"/>
  <c r="X2389" i="5" s="1"/>
  <c r="V2390" i="5"/>
  <c r="E2390" i="5"/>
  <c r="X2390" i="5" s="1"/>
  <c r="V2391" i="5"/>
  <c r="E2391" i="5"/>
  <c r="V2392" i="5"/>
  <c r="E2392" i="5"/>
  <c r="V2393" i="5"/>
  <c r="E2393" i="5"/>
  <c r="X2393" i="5" s="1"/>
  <c r="V2394" i="5"/>
  <c r="E2394" i="5"/>
  <c r="X2394" i="5" s="1"/>
  <c r="V2395" i="5"/>
  <c r="E2395" i="5"/>
  <c r="V2396" i="5"/>
  <c r="E2396" i="5"/>
  <c r="V2397" i="5"/>
  <c r="E2397" i="5"/>
  <c r="X2397" i="5" s="1"/>
  <c r="V2398" i="5"/>
  <c r="E2398" i="5"/>
  <c r="X2398" i="5" s="1"/>
  <c r="V2399" i="5"/>
  <c r="E2399" i="5"/>
  <c r="X2399" i="5" s="1"/>
  <c r="V2400" i="5"/>
  <c r="E2400" i="5"/>
  <c r="X2400" i="5" s="1"/>
  <c r="V2401" i="5"/>
  <c r="E2401" i="5"/>
  <c r="V2402" i="5"/>
  <c r="E2402" i="5"/>
  <c r="V2403" i="5"/>
  <c r="E2403" i="5"/>
  <c r="V2404" i="5"/>
  <c r="E2404" i="5"/>
  <c r="V2405" i="5"/>
  <c r="E2405" i="5"/>
  <c r="X2405" i="5" s="1"/>
  <c r="V2406" i="5"/>
  <c r="E2406" i="5"/>
  <c r="V2407" i="5"/>
  <c r="E2407" i="5"/>
  <c r="V2408" i="5"/>
  <c r="E2408" i="5"/>
  <c r="V2409" i="5"/>
  <c r="E2409" i="5"/>
  <c r="X2409" i="5" s="1"/>
  <c r="V2410" i="5"/>
  <c r="E2410" i="5"/>
  <c r="V2411" i="5"/>
  <c r="E2411" i="5"/>
  <c r="X2411" i="5" s="1"/>
  <c r="V2412" i="5"/>
  <c r="E2412" i="5"/>
  <c r="X2412" i="5" s="1"/>
  <c r="V2413" i="5"/>
  <c r="E2413" i="5"/>
  <c r="V2414" i="5"/>
  <c r="E2414" i="5"/>
  <c r="V2415" i="5"/>
  <c r="E2415" i="5"/>
  <c r="V2416" i="5"/>
  <c r="E2416" i="5"/>
  <c r="V2417" i="5"/>
  <c r="E2417" i="5"/>
  <c r="X2417" i="5" s="1"/>
  <c r="V2418" i="5"/>
  <c r="E2418" i="5"/>
  <c r="V2419" i="5"/>
  <c r="E2419" i="5"/>
  <c r="V2420" i="5"/>
  <c r="E2420" i="5"/>
  <c r="X2420" i="5" s="1"/>
  <c r="V2421" i="5"/>
  <c r="E2421" i="5"/>
  <c r="X2421" i="5" s="1"/>
  <c r="V2422" i="5"/>
  <c r="E2422" i="5"/>
  <c r="V2423" i="5"/>
  <c r="E2423" i="5"/>
  <c r="X2423" i="5" s="1"/>
  <c r="V2424" i="5"/>
  <c r="E2424" i="5"/>
  <c r="V2425" i="5"/>
  <c r="E2425" i="5"/>
  <c r="V2426" i="5"/>
  <c r="E2426" i="5"/>
  <c r="V2427" i="5"/>
  <c r="E2427" i="5"/>
  <c r="V2428" i="5"/>
  <c r="E2428" i="5"/>
  <c r="V2429" i="5"/>
  <c r="E2429" i="5"/>
  <c r="X2429" i="5" s="1"/>
  <c r="V2430" i="5"/>
  <c r="E2430" i="5"/>
  <c r="V2431" i="5"/>
  <c r="E2431" i="5"/>
  <c r="V2432" i="5"/>
  <c r="E2432" i="5"/>
  <c r="V2433" i="5"/>
  <c r="E2433" i="5"/>
  <c r="X2433" i="5" s="1"/>
  <c r="V2434" i="5"/>
  <c r="E2434" i="5"/>
  <c r="V2435" i="5"/>
  <c r="E2435" i="5"/>
  <c r="X2435" i="5" s="1"/>
  <c r="V2436" i="5"/>
  <c r="E2436" i="5"/>
  <c r="V2437" i="5"/>
  <c r="E2437" i="5"/>
  <c r="V2438" i="5"/>
  <c r="E2438" i="5"/>
  <c r="V2439" i="5"/>
  <c r="E2439" i="5"/>
  <c r="V2440" i="5"/>
  <c r="E2440" i="5"/>
  <c r="V2441" i="5"/>
  <c r="E2441" i="5"/>
  <c r="X2441" i="5" s="1"/>
  <c r="V2442" i="5"/>
  <c r="E2442" i="5"/>
  <c r="V2443" i="5"/>
  <c r="E2443" i="5"/>
  <c r="V2444" i="5"/>
  <c r="E2444" i="5"/>
  <c r="V2445" i="5"/>
  <c r="E2445" i="5"/>
  <c r="X2445" i="5" s="1"/>
  <c r="V2446" i="5"/>
  <c r="E2446" i="5"/>
  <c r="V2447" i="5"/>
  <c r="E2447" i="5"/>
  <c r="X2447" i="5" s="1"/>
  <c r="V2448" i="5"/>
  <c r="E2448" i="5"/>
  <c r="X2448" i="5" s="1"/>
  <c r="V2449" i="5"/>
  <c r="E2449" i="5"/>
  <c r="V2450" i="5"/>
  <c r="E2450" i="5"/>
  <c r="X2450" i="5" s="1"/>
  <c r="V2451" i="5"/>
  <c r="E2451" i="5"/>
  <c r="X2451" i="5" s="1"/>
  <c r="V2452" i="5"/>
  <c r="E2452" i="5"/>
  <c r="X2452" i="5" s="1"/>
  <c r="V2453" i="5"/>
  <c r="E2453" i="5"/>
  <c r="X2453" i="5" s="1"/>
  <c r="V2454" i="5"/>
  <c r="E2454" i="5"/>
  <c r="X2454" i="5" s="1"/>
  <c r="V2455" i="5"/>
  <c r="E2455" i="5"/>
  <c r="V2456" i="5"/>
  <c r="E2456" i="5"/>
  <c r="V2457" i="5"/>
  <c r="E2457" i="5"/>
  <c r="X2457" i="5" s="1"/>
  <c r="V2458" i="5"/>
  <c r="E2458" i="5"/>
  <c r="X2458" i="5" s="1"/>
  <c r="V2459" i="5"/>
  <c r="E2459" i="5"/>
  <c r="X2459" i="5" s="1"/>
  <c r="V2460" i="5"/>
  <c r="E2460" i="5"/>
  <c r="V2461" i="5"/>
  <c r="E2461" i="5"/>
  <c r="V2462" i="5"/>
  <c r="E2462" i="5"/>
  <c r="V2463" i="5"/>
  <c r="E2463" i="5"/>
  <c r="X2463" i="5" s="1"/>
  <c r="V2464" i="5"/>
  <c r="E2464" i="5"/>
  <c r="X2464" i="5" s="1"/>
  <c r="V2465" i="5"/>
  <c r="E2465" i="5"/>
  <c r="X2465" i="5" s="1"/>
  <c r="V2466" i="5"/>
  <c r="E2466" i="5"/>
  <c r="X2466" i="5" s="1"/>
  <c r="V2467" i="5"/>
  <c r="E2467" i="5"/>
  <c r="V2468" i="5"/>
  <c r="E2468" i="5"/>
  <c r="V2469" i="5"/>
  <c r="E2469" i="5"/>
  <c r="X2469" i="5" s="1"/>
  <c r="V2470" i="5"/>
  <c r="E2470" i="5"/>
  <c r="X2470" i="5" s="1"/>
  <c r="V2471" i="5"/>
  <c r="E2471" i="5"/>
  <c r="X2471" i="5" s="1"/>
  <c r="V2472" i="5"/>
  <c r="E2472" i="5"/>
  <c r="X2472" i="5" s="1"/>
  <c r="V2473" i="5"/>
  <c r="E2473" i="5"/>
  <c r="V2474" i="5"/>
  <c r="E2474" i="5"/>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V2485" i="5"/>
  <c r="E2485" i="5"/>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I764" i="5"/>
  <c r="I2158" i="5"/>
  <c r="AB364" i="5"/>
  <c r="R488" i="5"/>
  <c r="H1178" i="5"/>
  <c r="J1218" i="5"/>
  <c r="J1250" i="5"/>
  <c r="AB1312" i="5"/>
  <c r="F2013"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838" i="5"/>
  <c r="AB983" i="5"/>
  <c r="AB1288" i="5"/>
  <c r="AB1455" i="5"/>
  <c r="J1551" i="5"/>
  <c r="AB2146" i="5"/>
  <c r="AB2089"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X1165" i="5"/>
  <c r="F539" i="5"/>
  <c r="I539" i="5"/>
  <c r="J782" i="5"/>
  <c r="R376" i="5"/>
  <c r="F376"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463" i="5"/>
  <c r="F586" i="5"/>
  <c r="I714" i="5"/>
  <c r="J714" i="5"/>
  <c r="S738" i="5"/>
  <c r="X452" i="5"/>
  <c r="H452" i="5"/>
  <c r="F452" i="5"/>
  <c r="S1497" i="5"/>
  <c r="F451" i="5"/>
  <c r="R453" i="5"/>
  <c r="J453" i="5"/>
  <c r="H453" i="5"/>
  <c r="F453" i="5"/>
  <c r="AB1447" i="5"/>
  <c r="S1447" i="5"/>
  <c r="I479" i="5"/>
  <c r="H479" i="5"/>
  <c r="F574" i="5"/>
  <c r="S641" i="5"/>
  <c r="F468" i="5"/>
  <c r="R562" i="5"/>
  <c r="I1848" i="5"/>
  <c r="H1848" i="5"/>
  <c r="I461" i="5"/>
  <c r="F461" i="5"/>
  <c r="J552" i="5"/>
  <c r="H552" i="5"/>
  <c r="I392" i="5"/>
  <c r="H392" i="5"/>
  <c r="F372" i="5"/>
  <c r="I372" i="5"/>
  <c r="H372" i="5"/>
  <c r="F392" i="5"/>
  <c r="R401" i="5"/>
  <c r="J401" i="5"/>
  <c r="F455" i="5"/>
  <c r="I507" i="5"/>
  <c r="F50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X788" i="5"/>
  <c r="R851" i="5"/>
  <c r="AB851" i="5"/>
  <c r="S916" i="5"/>
  <c r="S979" i="5"/>
  <c r="AB982" i="5"/>
  <c r="F986" i="5"/>
  <c r="H986" i="5"/>
  <c r="AB1026" i="5"/>
  <c r="S1026" i="5"/>
  <c r="F1086" i="5"/>
  <c r="AB1086"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356" i="5"/>
  <c r="AB451" i="5"/>
  <c r="F480" i="5"/>
  <c r="S711" i="5"/>
  <c r="S756" i="5"/>
  <c r="I786" i="5"/>
  <c r="S823" i="5"/>
  <c r="H840" i="5"/>
  <c r="F840" i="5"/>
  <c r="S859" i="5"/>
  <c r="AB869" i="5"/>
  <c r="F869" i="5"/>
  <c r="AB948" i="5"/>
  <c r="S948" i="5"/>
  <c r="F1011" i="5"/>
  <c r="AB567" i="5"/>
  <c r="X656" i="5"/>
  <c r="R656" i="5"/>
  <c r="S690" i="5"/>
  <c r="R796" i="5"/>
  <c r="I796" i="5"/>
  <c r="F79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X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I373" i="5"/>
  <c r="R373" i="5"/>
  <c r="J373" i="5"/>
  <c r="H373" i="5"/>
  <c r="F373" i="5"/>
  <c r="R360" i="5"/>
  <c r="R404" i="5"/>
  <c r="I404" i="5"/>
  <c r="I437" i="5"/>
  <c r="R437" i="5"/>
  <c r="J437" i="5"/>
  <c r="H437" i="5"/>
  <c r="R444" i="5"/>
  <c r="I444" i="5"/>
  <c r="H444" i="5"/>
  <c r="I448" i="5"/>
  <c r="H448" i="5"/>
  <c r="F448" i="5"/>
  <c r="AB455" i="5"/>
  <c r="I457" i="5"/>
  <c r="R457" i="5"/>
  <c r="J457" i="5"/>
  <c r="F457" i="5"/>
  <c r="X457" i="5"/>
  <c r="J492" i="5"/>
  <c r="H492" i="5"/>
  <c r="R492" i="5"/>
  <c r="X548" i="5"/>
  <c r="J548" i="5"/>
  <c r="H548" i="5"/>
  <c r="F548" i="5"/>
  <c r="R693" i="5"/>
  <c r="J693" i="5"/>
  <c r="H693" i="5"/>
  <c r="R699" i="5"/>
  <c r="H699" i="5"/>
  <c r="R704" i="5"/>
  <c r="H704" i="5"/>
  <c r="AB363" i="5"/>
  <c r="I369" i="5"/>
  <c r="J369" i="5"/>
  <c r="H369" i="5"/>
  <c r="F369" i="5"/>
  <c r="I389" i="5"/>
  <c r="R389" i="5"/>
  <c r="J389" i="5"/>
  <c r="H389" i="5"/>
  <c r="F389" i="5"/>
  <c r="H404" i="5"/>
  <c r="I421" i="5"/>
  <c r="R421" i="5"/>
  <c r="J421" i="5"/>
  <c r="H421" i="5"/>
  <c r="X428" i="5"/>
  <c r="R428" i="5"/>
  <c r="I428" i="5"/>
  <c r="H428" i="5"/>
  <c r="I432" i="5"/>
  <c r="H432" i="5"/>
  <c r="F432" i="5"/>
  <c r="F437" i="5"/>
  <c r="X620" i="5"/>
  <c r="R620" i="5"/>
  <c r="J620" i="5"/>
  <c r="F620" i="5"/>
  <c r="I397" i="5"/>
  <c r="R397" i="5"/>
  <c r="J397" i="5"/>
  <c r="H397" i="5"/>
  <c r="F397" i="5"/>
  <c r="X397" i="5"/>
  <c r="R348" i="5"/>
  <c r="R353" i="5"/>
  <c r="R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S1003" i="5"/>
  <c r="AB1003" i="5"/>
  <c r="X349" i="5"/>
  <c r="I381" i="5"/>
  <c r="J381" i="5"/>
  <c r="H381" i="5"/>
  <c r="F381" i="5"/>
  <c r="I408" i="5"/>
  <c r="H408" i="5"/>
  <c r="F408" i="5"/>
  <c r="I425" i="5"/>
  <c r="J425" i="5"/>
  <c r="H425" i="5"/>
  <c r="F425"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R345" i="5"/>
  <c r="AB349" i="5"/>
  <c r="AB381" i="5"/>
  <c r="I385" i="5"/>
  <c r="R385" i="5"/>
  <c r="J385" i="5"/>
  <c r="H385" i="5"/>
  <c r="F385" i="5"/>
  <c r="X385" i="5"/>
  <c r="I429" i="5"/>
  <c r="R429" i="5"/>
  <c r="J429" i="5"/>
  <c r="H429" i="5"/>
  <c r="R436" i="5"/>
  <c r="I436" i="5"/>
  <c r="H436" i="5"/>
  <c r="I440" i="5"/>
  <c r="H440" i="5"/>
  <c r="F440" i="5"/>
  <c r="R456" i="5"/>
  <c r="I456" i="5"/>
  <c r="H456" i="5"/>
  <c r="R760" i="5"/>
  <c r="I760" i="5"/>
  <c r="F760" i="5"/>
  <c r="X760" i="5"/>
  <c r="R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X1114" i="5"/>
  <c r="H1114" i="5"/>
  <c r="F1114" i="5"/>
  <c r="X361"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X1046" i="5"/>
  <c r="H1091" i="5"/>
  <c r="J1091" i="5"/>
  <c r="F1091" i="5"/>
  <c r="H1118" i="5"/>
  <c r="F1118" i="5"/>
  <c r="R1132" i="5"/>
  <c r="J1185" i="5"/>
  <c r="AB679" i="5"/>
  <c r="S770" i="5"/>
  <c r="H782" i="5"/>
  <c r="I782" i="5"/>
  <c r="F782" i="5"/>
  <c r="R784" i="5"/>
  <c r="F784" i="5"/>
  <c r="S790" i="5"/>
  <c r="H802" i="5"/>
  <c r="J802" i="5"/>
  <c r="R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X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X168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X1969" i="5"/>
  <c r="R1969" i="5"/>
  <c r="J1969" i="5"/>
  <c r="I1969" i="5"/>
  <c r="H1969" i="5"/>
  <c r="AB1972" i="5"/>
  <c r="I2033" i="5"/>
  <c r="F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X2221"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AB412" i="5"/>
  <c r="AB360" i="5"/>
  <c r="R371" i="5"/>
  <c r="J371" i="5"/>
  <c r="H371" i="5"/>
  <c r="I371" i="5"/>
  <c r="F371" i="5"/>
  <c r="R383" i="5"/>
  <c r="J383" i="5"/>
  <c r="H383" i="5"/>
  <c r="I383" i="5"/>
  <c r="F383" i="5"/>
  <c r="X351" i="5"/>
  <c r="R351" i="5"/>
  <c r="AB358" i="5"/>
  <c r="AB408" i="5"/>
  <c r="J384" i="5"/>
  <c r="R384" i="5"/>
  <c r="I384" i="5"/>
  <c r="H384" i="5"/>
  <c r="F384" i="5"/>
  <c r="AB402" i="5"/>
  <c r="X352" i="5"/>
  <c r="R352" i="5"/>
  <c r="AB361" i="5"/>
  <c r="I470" i="5"/>
  <c r="H470" i="5"/>
  <c r="F470" i="5"/>
  <c r="R470" i="5"/>
  <c r="J470" i="5"/>
  <c r="I494" i="5"/>
  <c r="H494" i="5"/>
  <c r="R494" i="5"/>
  <c r="J494" i="5"/>
  <c r="F494" i="5"/>
  <c r="AB350" i="5"/>
  <c r="I368" i="5"/>
  <c r="AB373" i="5"/>
  <c r="J376" i="5"/>
  <c r="H380" i="5"/>
  <c r="AB382" i="5"/>
  <c r="AB385" i="5"/>
  <c r="R471" i="5"/>
  <c r="J471" i="5"/>
  <c r="I471" i="5"/>
  <c r="H471" i="5"/>
  <c r="F471" i="5"/>
  <c r="R499" i="5"/>
  <c r="J499" i="5"/>
  <c r="I499" i="5"/>
  <c r="H499" i="5"/>
  <c r="F499" i="5"/>
  <c r="X499" i="5"/>
  <c r="R531" i="5"/>
  <c r="J531" i="5"/>
  <c r="I531" i="5"/>
  <c r="H531" i="5"/>
  <c r="F531" i="5"/>
  <c r="AB353" i="5"/>
  <c r="AB362" i="5"/>
  <c r="AB375" i="5"/>
  <c r="AB389" i="5"/>
  <c r="R459" i="5"/>
  <c r="F459" i="5"/>
  <c r="J459" i="5"/>
  <c r="I459" i="5"/>
  <c r="H459" i="5"/>
  <c r="AB342" i="5"/>
  <c r="F363" i="5"/>
  <c r="J368" i="5"/>
  <c r="AB374" i="5"/>
  <c r="AB386" i="5"/>
  <c r="F387" i="5"/>
  <c r="AB393" i="5"/>
  <c r="X399" i="5"/>
  <c r="R399" i="5"/>
  <c r="J399" i="5"/>
  <c r="H399" i="5"/>
  <c r="X464" i="5"/>
  <c r="I464" i="5"/>
  <c r="H464" i="5"/>
  <c r="F464" i="5"/>
  <c r="R464" i="5"/>
  <c r="J464" i="5"/>
  <c r="I478" i="5"/>
  <c r="H478" i="5"/>
  <c r="R478" i="5"/>
  <c r="J478" i="5"/>
  <c r="F478" i="5"/>
  <c r="AB345" i="5"/>
  <c r="R347" i="5"/>
  <c r="X348" i="5"/>
  <c r="AB354" i="5"/>
  <c r="F364" i="5"/>
  <c r="AB367" i="5"/>
  <c r="AB377" i="5"/>
  <c r="X379" i="5"/>
  <c r="J380" i="5"/>
  <c r="AB390" i="5"/>
  <c r="AB397" i="5"/>
  <c r="R483" i="5"/>
  <c r="J483" i="5"/>
  <c r="I483" i="5"/>
  <c r="H483" i="5"/>
  <c r="F483" i="5"/>
  <c r="I510" i="5"/>
  <c r="H510" i="5"/>
  <c r="R510" i="5"/>
  <c r="J510" i="5"/>
  <c r="F510" i="5"/>
  <c r="I542" i="5"/>
  <c r="H542" i="5"/>
  <c r="R542" i="5"/>
  <c r="J542" i="5"/>
  <c r="F542" i="5"/>
  <c r="H364" i="5"/>
  <c r="AB366" i="5"/>
  <c r="AB394" i="5"/>
  <c r="AB401" i="5"/>
  <c r="AB416" i="5"/>
  <c r="R515" i="5"/>
  <c r="J515" i="5"/>
  <c r="I515" i="5"/>
  <c r="H515" i="5"/>
  <c r="F515" i="5"/>
  <c r="AB346" i="5"/>
  <c r="AB359" i="5"/>
  <c r="AB369" i="5"/>
  <c r="J372" i="5"/>
  <c r="H376" i="5"/>
  <c r="AB378" i="5"/>
  <c r="AB398" i="5"/>
  <c r="F399" i="5"/>
  <c r="AB405" i="5"/>
  <c r="AB409"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X787" i="5"/>
  <c r="J815" i="5"/>
  <c r="F815" i="5"/>
  <c r="R815" i="5"/>
  <c r="I815" i="5"/>
  <c r="H815" i="5"/>
  <c r="I850" i="5"/>
  <c r="H850" i="5"/>
  <c r="R850" i="5"/>
  <c r="J850" i="5"/>
  <c r="F850" i="5"/>
  <c r="I548" i="5"/>
  <c r="I552" i="5"/>
  <c r="I560" i="5"/>
  <c r="I564" i="5"/>
  <c r="I568" i="5"/>
  <c r="I572" i="5"/>
  <c r="I584" i="5"/>
  <c r="X598" i="5"/>
  <c r="I600" i="5"/>
  <c r="I604" i="5"/>
  <c r="I612" i="5"/>
  <c r="I616" i="5"/>
  <c r="I620" i="5"/>
  <c r="I624" i="5"/>
  <c r="X626" i="5"/>
  <c r="I628" i="5"/>
  <c r="I636" i="5"/>
  <c r="X642" i="5"/>
  <c r="I652" i="5"/>
  <c r="I656" i="5"/>
  <c r="I660" i="5"/>
  <c r="AB681" i="5"/>
  <c r="S683" i="5"/>
  <c r="AB686" i="5"/>
  <c r="J688" i="5"/>
  <c r="J689" i="5"/>
  <c r="F691" i="5"/>
  <c r="S693" i="5"/>
  <c r="AB697" i="5"/>
  <c r="S699" i="5"/>
  <c r="AB702" i="5"/>
  <c r="J704" i="5"/>
  <c r="J705" i="5"/>
  <c r="F709" i="5"/>
  <c r="X709" i="5"/>
  <c r="J709" i="5"/>
  <c r="I709" i="5"/>
  <c r="AB713" i="5"/>
  <c r="H721" i="5"/>
  <c r="F722"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X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X744" i="5"/>
  <c r="AB747" i="5"/>
  <c r="R748" i="5"/>
  <c r="H748" i="5"/>
  <c r="H769" i="5"/>
  <c r="F769" i="5"/>
  <c r="X769" i="5"/>
  <c r="J769" i="5"/>
  <c r="I769" i="5"/>
  <c r="H785" i="5"/>
  <c r="F785" i="5"/>
  <c r="J785" i="5"/>
  <c r="I785" i="5"/>
  <c r="J791" i="5"/>
  <c r="I791" i="5"/>
  <c r="H791" i="5"/>
  <c r="F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X763" i="5"/>
  <c r="R769" i="5"/>
  <c r="H773" i="5"/>
  <c r="F773" i="5"/>
  <c r="J773" i="5"/>
  <c r="I773" i="5"/>
  <c r="J779" i="5"/>
  <c r="I779" i="5"/>
  <c r="H779" i="5"/>
  <c r="F779" i="5"/>
  <c r="R785" i="5"/>
  <c r="H789" i="5"/>
  <c r="F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X793" i="5"/>
  <c r="J793" i="5"/>
  <c r="I793" i="5"/>
  <c r="H797" i="5"/>
  <c r="F797" i="5"/>
  <c r="J797" i="5"/>
  <c r="I797" i="5"/>
  <c r="X806"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2" i="5"/>
  <c r="R832" i="5"/>
  <c r="I832" i="5"/>
  <c r="R840" i="5"/>
  <c r="I840" i="5"/>
  <c r="F844" i="5"/>
  <c r="X848"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R821" i="5"/>
  <c r="I821" i="5"/>
  <c r="H830" i="5"/>
  <c r="R830" i="5"/>
  <c r="I857" i="5"/>
  <c r="R857" i="5"/>
  <c r="H857" i="5"/>
  <c r="AB859" i="5"/>
  <c r="AB863" i="5"/>
  <c r="AB871" i="5"/>
  <c r="I877" i="5"/>
  <c r="X877" i="5"/>
  <c r="H877" i="5"/>
  <c r="F877" i="5"/>
  <c r="R877" i="5"/>
  <c r="S885" i="5"/>
  <c r="R887" i="5"/>
  <c r="I887" i="5"/>
  <c r="H887" i="5"/>
  <c r="F887" i="5"/>
  <c r="R896" i="5"/>
  <c r="J896" i="5"/>
  <c r="I896" i="5"/>
  <c r="F896" i="5"/>
  <c r="I905" i="5"/>
  <c r="F905" i="5"/>
  <c r="R905" i="5"/>
  <c r="H905" i="5"/>
  <c r="S913" i="5"/>
  <c r="R922" i="5"/>
  <c r="I922" i="5"/>
  <c r="H922" i="5"/>
  <c r="X922" i="5"/>
  <c r="AB928" i="5"/>
  <c r="I949" i="5"/>
  <c r="X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X865" i="5"/>
  <c r="I881" i="5"/>
  <c r="I897" i="5"/>
  <c r="I913" i="5"/>
  <c r="X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R959" i="5"/>
  <c r="I959" i="5"/>
  <c r="H959" i="5"/>
  <c r="H967" i="5"/>
  <c r="J969" i="5"/>
  <c r="J973" i="5"/>
  <c r="R978" i="5"/>
  <c r="J978" i="5"/>
  <c r="I978" i="5"/>
  <c r="J997" i="5"/>
  <c r="I997" i="5"/>
  <c r="H997" i="5"/>
  <c r="X997" i="5"/>
  <c r="F997" i="5"/>
  <c r="AB1005" i="5"/>
  <c r="J1009" i="5"/>
  <c r="I1009" i="5"/>
  <c r="H1009" i="5"/>
  <c r="X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I901" i="5"/>
  <c r="X901" i="5"/>
  <c r="I917" i="5"/>
  <c r="I933"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X1208" i="5"/>
  <c r="J1216" i="5"/>
  <c r="I1216" i="5"/>
  <c r="X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X1268" i="5"/>
  <c r="R1276" i="5"/>
  <c r="J1276" i="5"/>
  <c r="I1276" i="5"/>
  <c r="F1276" i="5"/>
  <c r="X1276" i="5"/>
  <c r="R1280" i="5"/>
  <c r="J1280" i="5"/>
  <c r="I1280" i="5"/>
  <c r="F1280" i="5"/>
  <c r="R1284" i="5"/>
  <c r="J1284" i="5"/>
  <c r="I1284" i="5"/>
  <c r="F1284" i="5"/>
  <c r="R1288" i="5"/>
  <c r="J1288" i="5"/>
  <c r="I1288" i="5"/>
  <c r="F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X1178" i="5"/>
  <c r="AB1178" i="5"/>
  <c r="F1210" i="5"/>
  <c r="AB1210" i="5"/>
  <c r="I1241" i="5"/>
  <c r="F1242" i="5"/>
  <c r="AB1242" i="5"/>
  <c r="X1357" i="5"/>
  <c r="I1357" i="5"/>
  <c r="H1357" i="5"/>
  <c r="F1357" i="5"/>
  <c r="I1367" i="5"/>
  <c r="H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X1509" i="5"/>
  <c r="F1509" i="5"/>
  <c r="AB1532" i="5"/>
  <c r="S1532" i="5"/>
  <c r="S1142" i="5"/>
  <c r="AB1167" i="5"/>
  <c r="F1186" i="5"/>
  <c r="AB1186" i="5"/>
  <c r="AB1199" i="5"/>
  <c r="F1218" i="5"/>
  <c r="AB1218" i="5"/>
  <c r="AB1231" i="5"/>
  <c r="F1250" i="5"/>
  <c r="AB1250" i="5"/>
  <c r="R1257" i="5"/>
  <c r="X1261" i="5"/>
  <c r="R1261" i="5"/>
  <c r="R1265" i="5"/>
  <c r="R1269" i="5"/>
  <c r="X1273" i="5"/>
  <c r="R1273" i="5"/>
  <c r="R1277" i="5"/>
  <c r="R1281" i="5"/>
  <c r="R1289" i="5"/>
  <c r="R1293" i="5"/>
  <c r="R1301"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AB1431" i="5"/>
  <c r="AB1439" i="5"/>
  <c r="AB1444" i="5"/>
  <c r="AB1445" i="5"/>
  <c r="H1448" i="5"/>
  <c r="F1448" i="5"/>
  <c r="X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X1411" i="5"/>
  <c r="AB1411" i="5"/>
  <c r="AB1419" i="5"/>
  <c r="X1422" i="5"/>
  <c r="J1423" i="5"/>
  <c r="AB1427" i="5"/>
  <c r="J1431" i="5"/>
  <c r="X1435"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J1553" i="5"/>
  <c r="X1557" i="5"/>
  <c r="R1557" i="5"/>
  <c r="J1557" i="5"/>
  <c r="X1561" i="5"/>
  <c r="R1561" i="5"/>
  <c r="J1561" i="5"/>
  <c r="R1565" i="5"/>
  <c r="J1565" i="5"/>
  <c r="R1569" i="5"/>
  <c r="J1569" i="5"/>
  <c r="X1573" i="5"/>
  <c r="R1573" i="5"/>
  <c r="J1573" i="5"/>
  <c r="R1577" i="5"/>
  <c r="R1581" i="5"/>
  <c r="J1581" i="5"/>
  <c r="X1585" i="5"/>
  <c r="R1585" i="5"/>
  <c r="J1585" i="5"/>
  <c r="R1589" i="5"/>
  <c r="J1589" i="5"/>
  <c r="X1597" i="5"/>
  <c r="R1597" i="5"/>
  <c r="J1597" i="5"/>
  <c r="R1601" i="5"/>
  <c r="J1601" i="5"/>
  <c r="R1605" i="5"/>
  <c r="J1605" i="5"/>
  <c r="R1613" i="5"/>
  <c r="J1613"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X1778" i="5"/>
  <c r="R1778" i="5"/>
  <c r="J1778" i="5"/>
  <c r="I1778" i="5"/>
  <c r="F1782" i="5"/>
  <c r="X1782" i="5"/>
  <c r="R1782" i="5"/>
  <c r="J1782" i="5"/>
  <c r="I1782" i="5"/>
  <c r="F1790" i="5"/>
  <c r="X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9"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J1895" i="5"/>
  <c r="AB1907" i="5"/>
  <c r="R1915" i="5"/>
  <c r="J1915" i="5"/>
  <c r="H1915" i="5"/>
  <c r="I1915" i="5"/>
  <c r="F1915" i="5"/>
  <c r="X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X1894" i="5"/>
  <c r="S1900" i="5"/>
  <c r="I1902" i="5"/>
  <c r="F1902" i="5"/>
  <c r="J1908" i="5"/>
  <c r="X1912" i="5"/>
  <c r="J1912" i="5"/>
  <c r="X1916"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X1897"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X2023"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X1885" i="5"/>
  <c r="R1886" i="5"/>
  <c r="AB1890" i="5"/>
  <c r="H1892" i="5"/>
  <c r="R1894" i="5"/>
  <c r="X1898"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72" i="5"/>
  <c r="X1988" i="5"/>
  <c r="X1996" i="5"/>
  <c r="X2024" i="5"/>
  <c r="X2036" i="5"/>
  <c r="X2048"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X2371" i="5"/>
  <c r="R2117" i="5"/>
  <c r="X2118"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21" i="6"/>
  <c r="B51" i="6"/>
  <c r="G51" i="6"/>
  <c r="G16" i="6"/>
  <c r="H16" i="6"/>
  <c r="B19" i="6"/>
  <c r="A38" i="2"/>
  <c r="J4" i="5"/>
  <c r="B41" i="4"/>
  <c r="A55" i="2"/>
  <c r="A73" i="2"/>
  <c r="B9" i="3"/>
  <c r="A3" i="2"/>
  <c r="A20" i="2"/>
  <c r="B17" i="3"/>
  <c r="B29" i="4"/>
  <c r="B35" i="4" s="1"/>
  <c r="B25" i="3"/>
  <c r="C20" i="3"/>
  <c r="A75" i="2"/>
  <c r="C25" i="3"/>
  <c r="N4" i="5"/>
  <c r="A43" i="2"/>
  <c r="C3" i="3"/>
  <c r="C19" i="3"/>
  <c r="B31" i="4"/>
  <c r="A18" i="6" s="1"/>
  <c r="P4" i="5"/>
  <c r="A45" i="2"/>
  <c r="C4" i="3"/>
  <c r="B26" i="4"/>
  <c r="A12" i="2"/>
  <c r="A29" i="2"/>
  <c r="A46" i="2"/>
  <c r="A63" i="2"/>
  <c r="B5" i="3"/>
  <c r="B13" i="3"/>
  <c r="B21" i="3"/>
  <c r="B29" i="3"/>
  <c r="B9" i="4"/>
  <c r="A5" i="6"/>
  <c r="B39" i="4"/>
  <c r="A25" i="6" s="1"/>
  <c r="G3" i="5"/>
  <c r="B19" i="4"/>
  <c r="H74" i="4"/>
  <c r="A11" i="2"/>
  <c r="A28" i="2"/>
  <c r="A62" i="2"/>
  <c r="C12" i="3"/>
  <c r="C28" i="3"/>
  <c r="B7" i="4"/>
  <c r="B87" i="4"/>
  <c r="A62" i="6"/>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B40" i="4"/>
  <c r="B52" i="4" s="1"/>
  <c r="A36" i="6" s="1"/>
  <c r="F4" i="5"/>
  <c r="A2" i="2"/>
  <c r="A19" i="2"/>
  <c r="A37" i="2"/>
  <c r="A54" i="2"/>
  <c r="A72" i="2"/>
  <c r="C8" i="3"/>
  <c r="C16" i="3"/>
  <c r="C24" i="3"/>
  <c r="D2" i="4"/>
  <c r="B17" i="4"/>
  <c r="A9" i="6"/>
  <c r="H4" i="5"/>
  <c r="J14" i="6"/>
  <c r="J15" i="6"/>
  <c r="J16" i="6"/>
  <c r="J17" i="6"/>
  <c r="J25" i="6"/>
  <c r="I26" i="6"/>
  <c r="C26" i="6" s="1"/>
  <c r="J37" i="6"/>
  <c r="J45" i="6"/>
  <c r="I46" i="6"/>
  <c r="C46" i="6" s="1"/>
  <c r="I54" i="6"/>
  <c r="J63" i="6"/>
  <c r="J64" i="6"/>
  <c r="J66" i="6"/>
  <c r="I67" i="6"/>
  <c r="A1" i="8"/>
  <c r="I19" i="6"/>
  <c r="C19" i="6" s="1"/>
  <c r="J26" i="6"/>
  <c r="I27" i="6"/>
  <c r="C27" i="6" s="1"/>
  <c r="I39" i="6"/>
  <c r="C39" i="6" s="1"/>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C58" i="6" s="1"/>
  <c r="L67" i="6"/>
  <c r="A1" i="7"/>
  <c r="D4" i="8"/>
  <c r="C3" i="6"/>
  <c r="I4" i="6"/>
  <c r="C4" i="6" s="1"/>
  <c r="I5" i="6"/>
  <c r="C5" i="6" s="1"/>
  <c r="J21" i="6"/>
  <c r="I22" i="6"/>
  <c r="I34" i="6"/>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J59" i="6"/>
  <c r="I60" i="6"/>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c r="A4" i="5"/>
  <c r="I4" i="5"/>
  <c r="I14" i="6"/>
  <c r="C14" i="6" s="1"/>
  <c r="I15" i="6"/>
  <c r="C15" i="6" s="1"/>
  <c r="I16" i="6"/>
  <c r="I17" i="6"/>
  <c r="C17" i="6" s="1"/>
  <c r="J24" i="6"/>
  <c r="I25" i="6"/>
  <c r="C25" i="6" s="1"/>
  <c r="J36" i="6"/>
  <c r="I37" i="6"/>
  <c r="C37" i="6" s="1"/>
  <c r="J44" i="6"/>
  <c r="I45" i="6"/>
  <c r="C45" i="6" s="1"/>
  <c r="J52" i="6"/>
  <c r="J62" i="6"/>
  <c r="I63" i="6"/>
  <c r="C63" i="6" s="1"/>
  <c r="I64" i="6"/>
  <c r="J65" i="6"/>
  <c r="I66" i="6"/>
  <c r="B60" i="1"/>
  <c r="F4" i="8"/>
  <c r="H4" i="8"/>
  <c r="I4" i="8"/>
  <c r="C4" i="8"/>
  <c r="S491" i="5"/>
  <c r="S511" i="5"/>
  <c r="S397" i="5"/>
  <c r="S401" i="5"/>
  <c r="S409" i="5"/>
  <c r="S372" i="5"/>
  <c r="S437" i="5"/>
  <c r="S428" i="5"/>
  <c r="S452" i="5"/>
  <c r="S548" i="5"/>
  <c r="S377" i="5"/>
  <c r="S349" i="5"/>
  <c r="S539" i="5"/>
  <c r="S361" i="5"/>
  <c r="S417" i="5"/>
  <c r="S432" i="5"/>
  <c r="S560" i="5"/>
  <c r="S510"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X2044" i="5"/>
  <c r="R2044" i="5"/>
  <c r="R1967" i="5"/>
  <c r="H987" i="5"/>
  <c r="H1959" i="5"/>
  <c r="R987" i="5"/>
  <c r="R2069" i="5"/>
  <c r="I1959" i="5"/>
  <c r="H2069" i="5"/>
  <c r="J1959" i="5"/>
  <c r="R1959" i="5"/>
  <c r="X1198" i="5"/>
  <c r="I678" i="5"/>
  <c r="H678" i="5"/>
  <c r="J987" i="5"/>
  <c r="S606" i="5"/>
  <c r="S610" i="5"/>
  <c r="X520" i="5"/>
  <c r="X363" i="5"/>
  <c r="X347" i="5"/>
  <c r="S598" i="5"/>
  <c r="X550" i="5"/>
  <c r="X542" i="5"/>
  <c r="X360" i="5"/>
  <c r="X483" i="5"/>
  <c r="X488" i="5"/>
  <c r="X514" i="5"/>
  <c r="X482" i="5"/>
  <c r="X535" i="5"/>
  <c r="X546" i="5"/>
  <c r="X559" i="5"/>
  <c r="S532" i="5"/>
  <c r="X356" i="5"/>
  <c r="S356" i="5"/>
  <c r="X353" i="5"/>
  <c r="X451" i="5"/>
  <c r="X369" i="5"/>
  <c r="X373" i="5"/>
  <c r="X357" i="5"/>
  <c r="S357" i="5"/>
  <c r="S383" i="5"/>
  <c r="X345" i="5"/>
  <c r="C12" i="6"/>
  <c r="B32" i="6"/>
  <c r="J191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F2301" i="5"/>
  <c r="R1593" i="5"/>
  <c r="J1385" i="5"/>
  <c r="R2301" i="5"/>
  <c r="X1593" i="5"/>
  <c r="R1051" i="5"/>
  <c r="R1015" i="5"/>
  <c r="I1039" i="5"/>
  <c r="F1320" i="5"/>
  <c r="R852" i="5"/>
  <c r="F1947" i="5"/>
  <c r="H1947" i="5"/>
  <c r="X1426" i="5"/>
  <c r="I1381" i="5"/>
  <c r="X872" i="5"/>
  <c r="J463" i="5"/>
  <c r="I1947" i="5"/>
  <c r="R1665" i="5"/>
  <c r="H4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F672"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508"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X1633" i="5"/>
  <c r="R808" i="5"/>
  <c r="J2133" i="5"/>
  <c r="J2161" i="5"/>
  <c r="I1716" i="5"/>
  <c r="H1426" i="5"/>
  <c r="H1329" i="5"/>
  <c r="I608" i="5"/>
  <c r="F808" i="5"/>
  <c r="R2133" i="5"/>
  <c r="R2161" i="5"/>
  <c r="F1919" i="5"/>
  <c r="J1716" i="5"/>
  <c r="R1067" i="5"/>
  <c r="X1308" i="5"/>
  <c r="J1145" i="5"/>
  <c r="H883" i="5"/>
  <c r="H447" i="5"/>
  <c r="I808" i="5"/>
  <c r="H1900" i="5"/>
  <c r="I1919" i="5"/>
  <c r="R1716" i="5"/>
  <c r="H1684" i="5"/>
  <c r="R1285" i="5"/>
  <c r="F1308" i="5"/>
  <c r="F883" i="5"/>
  <c r="I1403" i="5"/>
  <c r="H1919" i="5"/>
  <c r="I1684" i="5"/>
  <c r="X1285" i="5"/>
  <c r="I1123" i="5"/>
  <c r="I1067" i="5"/>
  <c r="I883"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H391" i="5"/>
  <c r="J720" i="5"/>
  <c r="J2454" i="5"/>
  <c r="F2215" i="5"/>
  <c r="X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R754" i="5"/>
  <c r="J439" i="5"/>
  <c r="J411" i="5"/>
  <c r="J2116" i="5"/>
  <c r="I1855" i="5"/>
  <c r="X1842" i="5"/>
  <c r="H1774" i="5"/>
  <c r="H1811" i="5"/>
  <c r="X1774" i="5"/>
  <c r="R979" i="5"/>
  <c r="F852" i="5"/>
  <c r="F817" i="5"/>
  <c r="I580" i="5"/>
  <c r="R2116" i="5"/>
  <c r="H1855" i="5"/>
  <c r="I1811" i="5"/>
  <c r="F1774" i="5"/>
  <c r="X730" i="5"/>
  <c r="J869" i="5"/>
  <c r="R580" i="5"/>
  <c r="F1842" i="5"/>
  <c r="J1855" i="5"/>
  <c r="J1811" i="5"/>
  <c r="H1140" i="5"/>
  <c r="R1292" i="5"/>
  <c r="I888" i="5"/>
  <c r="F738" i="5"/>
  <c r="H580" i="5"/>
  <c r="H1086" i="5"/>
  <c r="R869" i="5"/>
  <c r="J592" i="5"/>
  <c r="I2417" i="5"/>
  <c r="H1842" i="5"/>
  <c r="R1855" i="5"/>
  <c r="H1317" i="5"/>
  <c r="I979" i="5"/>
  <c r="F888" i="5"/>
  <c r="R730" i="5"/>
  <c r="X738" i="5"/>
  <c r="F524" i="5"/>
  <c r="F1140" i="5"/>
  <c r="J580" i="5"/>
  <c r="I1842" i="5"/>
  <c r="X1855" i="5"/>
  <c r="R1811" i="5"/>
  <c r="F1471" i="5"/>
  <c r="R1317" i="5"/>
  <c r="I1086" i="5"/>
  <c r="I869" i="5"/>
  <c r="H730" i="5"/>
  <c r="H592" i="5"/>
  <c r="R411" i="5"/>
  <c r="H439" i="5"/>
  <c r="H411" i="5"/>
  <c r="I730" i="5"/>
  <c r="J1842" i="5"/>
  <c r="H1696" i="5"/>
  <c r="J1086" i="5"/>
  <c r="I524" i="5"/>
  <c r="R439" i="5"/>
  <c r="B30" i="6"/>
  <c r="G30" i="6"/>
  <c r="B41" i="6"/>
  <c r="G41" i="6"/>
  <c r="B31" i="6"/>
  <c r="G31" i="6"/>
  <c r="J2417" i="5"/>
  <c r="J2160" i="5"/>
  <c r="F1876" i="5"/>
  <c r="X1801" i="5"/>
  <c r="R1770" i="5"/>
  <c r="R1700" i="5"/>
  <c r="X1609" i="5"/>
  <c r="I1696" i="5"/>
  <c r="I1672" i="5"/>
  <c r="F1126" i="5"/>
  <c r="F875" i="5"/>
  <c r="R888" i="5"/>
  <c r="X829" i="5"/>
  <c r="F783" i="5"/>
  <c r="R757" i="5"/>
  <c r="I588" i="5"/>
  <c r="R431" i="5"/>
  <c r="J435" i="5"/>
  <c r="H2012" i="5"/>
  <c r="F640" i="5"/>
  <c r="F2197" i="5"/>
  <c r="R2417" i="5"/>
  <c r="H2409" i="5"/>
  <c r="X2317" i="5"/>
  <c r="H2011" i="5"/>
  <c r="J1876" i="5"/>
  <c r="J1669" i="5"/>
  <c r="X1700" i="5"/>
  <c r="J1696" i="5"/>
  <c r="F1700" i="5"/>
  <c r="F1712" i="5"/>
  <c r="J1672" i="5"/>
  <c r="R1003" i="5"/>
  <c r="X1352" i="5"/>
  <c r="X1292"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I1003" i="5"/>
  <c r="H1352" i="5"/>
  <c r="R974" i="5"/>
  <c r="I1074" i="5"/>
  <c r="I875" i="5"/>
  <c r="J783" i="5"/>
  <c r="J749" i="5"/>
  <c r="X757" i="5"/>
  <c r="I1801" i="5"/>
  <c r="J1664" i="5"/>
  <c r="I1712" i="5"/>
  <c r="X1190" i="5"/>
  <c r="J1352" i="5"/>
  <c r="I1292" i="5"/>
  <c r="R875" i="5"/>
  <c r="R738" i="5"/>
  <c r="I717" i="5"/>
  <c r="R718" i="5"/>
  <c r="F757" i="5"/>
  <c r="X1510" i="5"/>
  <c r="F1190" i="5"/>
  <c r="I983" i="5"/>
  <c r="J1292" i="5"/>
  <c r="X974" i="5"/>
  <c r="F749" i="5"/>
  <c r="J717" i="5"/>
  <c r="H640" i="5"/>
  <c r="H588" i="5"/>
  <c r="R435" i="5"/>
  <c r="H431" i="5"/>
  <c r="F2061" i="5"/>
  <c r="H556" i="5"/>
  <c r="H2197" i="5"/>
  <c r="F2405" i="5"/>
  <c r="F2386" i="5"/>
  <c r="R2289"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J1527" i="5"/>
  <c r="I1527" i="5"/>
  <c r="H1527" i="5"/>
  <c r="X1527" i="5"/>
  <c r="F592" i="5"/>
  <c r="R592" i="5"/>
  <c r="I2386" i="5"/>
  <c r="H2405" i="5"/>
  <c r="H2180" i="5"/>
  <c r="R2100" i="5"/>
  <c r="R1940" i="5"/>
  <c r="R1867" i="5"/>
  <c r="J1193" i="5"/>
  <c r="F1145" i="5"/>
  <c r="F867" i="5"/>
  <c r="H1940" i="5"/>
  <c r="J2405" i="5"/>
  <c r="I2180" i="5"/>
  <c r="X1940" i="5"/>
  <c r="X1867" i="5"/>
  <c r="I1786" i="5"/>
  <c r="J1471" i="5"/>
  <c r="I1131" i="5"/>
  <c r="I1115" i="5"/>
  <c r="I1304" i="5"/>
  <c r="R1145" i="5"/>
  <c r="X814" i="5"/>
  <c r="H634" i="5"/>
  <c r="R423" i="5"/>
  <c r="I2289" i="5"/>
  <c r="J1435" i="5"/>
  <c r="I1435" i="5"/>
  <c r="H1435" i="5"/>
  <c r="R2405" i="5"/>
  <c r="H2386" i="5"/>
  <c r="J2180" i="5"/>
  <c r="J1952" i="5"/>
  <c r="J1786" i="5"/>
  <c r="J1304" i="5"/>
  <c r="J423" i="5"/>
  <c r="H379" i="5"/>
  <c r="F2381" i="5"/>
  <c r="J2386" i="5"/>
  <c r="R2180" i="5"/>
  <c r="H2160" i="5"/>
  <c r="F2100" i="5"/>
  <c r="R1952" i="5"/>
  <c r="H2035" i="5"/>
  <c r="F1867" i="5"/>
  <c r="R1786" i="5"/>
  <c r="R1131" i="5"/>
  <c r="R1304" i="5"/>
  <c r="I971" i="5"/>
  <c r="F1074" i="5"/>
  <c r="F971" i="5"/>
  <c r="I817" i="5"/>
  <c r="J379" i="5"/>
  <c r="R2386" i="5"/>
  <c r="I2160" i="5"/>
  <c r="X1952" i="5"/>
  <c r="I2035" i="5"/>
  <c r="X1786" i="5"/>
  <c r="I1471" i="5"/>
  <c r="R1471" i="5"/>
  <c r="R971" i="5"/>
  <c r="H1145" i="5"/>
  <c r="H971" i="5"/>
  <c r="J817" i="5"/>
  <c r="R817" i="5"/>
  <c r="R1055" i="5"/>
  <c r="I891" i="5"/>
  <c r="H867" i="5"/>
  <c r="R712" i="5"/>
  <c r="R427" i="5"/>
  <c r="R608" i="5"/>
  <c r="J712" i="5"/>
  <c r="J2465" i="5"/>
  <c r="F1696" i="5"/>
  <c r="I2205" i="5"/>
  <c r="R2205" i="5"/>
  <c r="J2205" i="5"/>
  <c r="H2205" i="5"/>
  <c r="F2205" i="5"/>
  <c r="X640" i="5"/>
  <c r="R640" i="5"/>
  <c r="J1067" i="5"/>
  <c r="H1067" i="5"/>
  <c r="R672" i="5"/>
  <c r="H808" i="5"/>
  <c r="J808" i="5"/>
  <c r="X808" i="5"/>
  <c r="F644" i="5"/>
  <c r="I2265" i="5"/>
  <c r="R2265" i="5"/>
  <c r="J2265" i="5"/>
  <c r="F608" i="5"/>
  <c r="J1138" i="5"/>
  <c r="X891" i="5"/>
  <c r="I867" i="5"/>
  <c r="R915" i="5"/>
  <c r="R710" i="5"/>
  <c r="H664" i="5"/>
  <c r="H608" i="5"/>
  <c r="H407"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R931" i="5"/>
  <c r="R1138" i="5"/>
  <c r="I679" i="5"/>
  <c r="J427" i="5"/>
  <c r="F2265" i="5"/>
  <c r="X2265" i="5"/>
  <c r="I2199" i="5"/>
  <c r="R2199" i="5"/>
  <c r="J2199" i="5"/>
  <c r="X1051" i="5"/>
  <c r="H1051" i="5"/>
  <c r="R578" i="5"/>
  <c r="F578" i="5"/>
  <c r="J1761" i="5"/>
  <c r="I1510" i="5"/>
  <c r="F1138" i="5"/>
  <c r="F891" i="5"/>
  <c r="H2265" i="5"/>
  <c r="F974" i="5"/>
  <c r="I2397" i="5"/>
  <c r="F2397" i="5"/>
  <c r="I2253" i="5"/>
  <c r="R2253" i="5"/>
  <c r="J2253" i="5"/>
  <c r="H2253" i="5"/>
  <c r="I2257" i="5"/>
  <c r="J2257" i="5"/>
  <c r="J1403" i="5"/>
  <c r="H1403" i="5"/>
  <c r="J1510" i="5"/>
  <c r="X1138" i="5"/>
  <c r="H891" i="5"/>
  <c r="H915" i="5"/>
  <c r="J608" i="5"/>
  <c r="X712"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J1007" i="5"/>
  <c r="H1007" i="5"/>
  <c r="F1007" i="5"/>
  <c r="X632" i="5"/>
  <c r="R632" i="5"/>
  <c r="F632" i="5"/>
  <c r="J632" i="5"/>
  <c r="J829" i="5"/>
  <c r="H829" i="5"/>
  <c r="R814" i="5"/>
  <c r="I814" i="5"/>
  <c r="I443" i="5"/>
  <c r="F443"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R717" i="5"/>
  <c r="H717"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600" i="5"/>
  <c r="J600" i="5"/>
  <c r="F600"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X662" i="5"/>
  <c r="R662" i="5"/>
  <c r="J662" i="5"/>
  <c r="J634" i="5"/>
  <c r="R634" i="5"/>
  <c r="F634" i="5"/>
  <c r="X664" i="5"/>
  <c r="R664" i="5"/>
  <c r="I664" i="5"/>
  <c r="F664" i="5"/>
  <c r="I407" i="5"/>
  <c r="F407" i="5"/>
  <c r="I435" i="5"/>
  <c r="F435" i="5"/>
  <c r="I2232" i="5"/>
  <c r="H2232" i="5"/>
  <c r="X2232" i="5"/>
  <c r="F2232" i="5"/>
  <c r="F2454" i="5"/>
  <c r="H2454" i="5"/>
  <c r="I2454" i="5"/>
  <c r="X2116"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H2357" i="5"/>
  <c r="F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X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355" i="5"/>
  <c r="R402" i="5"/>
  <c r="J402" i="5"/>
  <c r="I402" i="5"/>
  <c r="H402" i="5"/>
  <c r="F402" i="5"/>
  <c r="D67" i="4"/>
  <c r="A22" i="6"/>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R1548" i="5"/>
  <c r="J1548" i="5"/>
  <c r="H1548" i="5"/>
  <c r="I1548" i="5"/>
  <c r="F1548" i="5"/>
  <c r="X1548" i="5"/>
  <c r="I1611" i="5"/>
  <c r="H1611" i="5"/>
  <c r="F1611" i="5"/>
  <c r="R1611" i="5"/>
  <c r="J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R911" i="5"/>
  <c r="I911" i="5"/>
  <c r="H911" i="5"/>
  <c r="F911" i="5"/>
  <c r="J911"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F2422" i="5"/>
  <c r="X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X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X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R657" i="5"/>
  <c r="J657" i="5"/>
  <c r="X675"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R366" i="5"/>
  <c r="I366" i="5"/>
  <c r="H366" i="5"/>
  <c r="F366" i="5"/>
  <c r="J366" i="5"/>
  <c r="R390" i="5"/>
  <c r="J390" i="5"/>
  <c r="I390" i="5"/>
  <c r="H390" i="5"/>
  <c r="F390" i="5"/>
  <c r="R386" i="5"/>
  <c r="J386" i="5"/>
  <c r="I386" i="5"/>
  <c r="H386" i="5"/>
  <c r="F386" i="5"/>
  <c r="R367" i="5"/>
  <c r="J367" i="5"/>
  <c r="H367" i="5"/>
  <c r="I367" i="5"/>
  <c r="F367" i="5"/>
  <c r="R342" i="5"/>
  <c r="R382" i="5"/>
  <c r="I382" i="5"/>
  <c r="H382" i="5"/>
  <c r="F382" i="5"/>
  <c r="J382" i="5"/>
  <c r="R359" i="5"/>
  <c r="A24"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1904"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A27" i="6"/>
  <c r="B53" i="4"/>
  <c r="A37" i="6" s="1"/>
  <c r="B65" i="4"/>
  <c r="A47" i="6" s="1"/>
  <c r="B71" i="4"/>
  <c r="A52" i="6" s="1"/>
  <c r="B59" i="4"/>
  <c r="A42" i="6" s="1"/>
  <c r="H2463" i="5"/>
  <c r="I2463" i="5"/>
  <c r="F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C16" i="6"/>
  <c r="K67" i="6"/>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B64" i="4"/>
  <c r="A46" i="6" s="1"/>
  <c r="A14" i="6"/>
  <c r="B32" i="4"/>
  <c r="A19" i="6" s="1"/>
  <c r="D15" i="6"/>
  <c r="K66" i="6"/>
  <c r="H2471" i="5"/>
  <c r="I2471" i="5"/>
  <c r="F2471" i="5"/>
  <c r="R2471" i="5"/>
  <c r="J2471" i="5"/>
  <c r="H2486" i="5"/>
  <c r="I2486" i="5"/>
  <c r="F2486" i="5"/>
  <c r="R2486" i="5"/>
  <c r="J2486" i="5"/>
  <c r="X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A16" i="6"/>
  <c r="B34" i="4"/>
  <c r="A21" i="6" s="1"/>
  <c r="F44" i="6"/>
  <c r="H44" i="6"/>
  <c r="D44" i="6"/>
  <c r="F34" i="6"/>
  <c r="F39" i="6"/>
  <c r="F54" i="6"/>
  <c r="F65" i="6"/>
  <c r="F49" i="6"/>
  <c r="F29" i="6"/>
  <c r="H29" i="6"/>
  <c r="F2430" i="5"/>
  <c r="X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X1682" i="5"/>
  <c r="R1682" i="5"/>
  <c r="J1682" i="5"/>
  <c r="I1666" i="5"/>
  <c r="H1666" i="5"/>
  <c r="F1666" i="5"/>
  <c r="R1666" i="5"/>
  <c r="J1666" i="5"/>
  <c r="I1650" i="5"/>
  <c r="H1650" i="5"/>
  <c r="F1650" i="5"/>
  <c r="X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345" i="5"/>
  <c r="S528" i="5"/>
  <c r="S516" i="5"/>
  <c r="S594" i="5"/>
  <c r="S507" i="5"/>
  <c r="S451" i="5"/>
  <c r="S582" i="5"/>
  <c r="S500" i="5"/>
  <c r="S347"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X589" i="5"/>
  <c r="X354" i="5"/>
  <c r="X597" i="5"/>
  <c r="S597" i="5"/>
  <c r="X505" i="5"/>
  <c r="S599" i="5"/>
  <c r="X465" i="5"/>
  <c r="X346" i="5"/>
  <c r="X493" i="5"/>
  <c r="X502" i="5"/>
  <c r="S611" i="5"/>
  <c r="X398" i="5"/>
  <c r="X538" i="5"/>
  <c r="X577" i="5"/>
  <c r="X601" i="5"/>
  <c r="S601" i="5"/>
  <c r="X402" i="5"/>
  <c r="X466" i="5"/>
  <c r="X427" i="5"/>
  <c r="X472" i="5"/>
  <c r="X375" i="5"/>
  <c r="X410" i="5"/>
  <c r="X518" i="5"/>
  <c r="X362" i="5"/>
  <c r="X522" i="5"/>
  <c r="X378" i="5"/>
  <c r="X567" i="5"/>
  <c r="X596" i="5"/>
  <c r="X524" i="5"/>
  <c r="X496" i="5"/>
  <c r="X578" i="5"/>
  <c r="X454" i="5"/>
  <c r="X406" i="5"/>
  <c r="X370" i="5"/>
  <c r="X565" i="5"/>
  <c r="X359" i="5"/>
  <c r="X366" i="5"/>
  <c r="X517" i="5"/>
  <c r="X506" i="5"/>
  <c r="X591" i="5"/>
  <c r="X595" i="5"/>
  <c r="X411" i="5"/>
  <c r="X439" i="5"/>
  <c r="X600" i="5"/>
  <c r="S600" i="5"/>
  <c r="X447" i="5"/>
  <c r="X423" i="5"/>
  <c r="X403" i="5"/>
  <c r="X481" i="5"/>
  <c r="X446" i="5"/>
  <c r="X553" i="5"/>
  <c r="X382" i="5"/>
  <c r="S382" i="5"/>
  <c r="X367" i="5"/>
  <c r="X525" i="5"/>
  <c r="X475" i="5"/>
  <c r="X490" i="5"/>
  <c r="X537" i="5"/>
  <c r="X469" i="5"/>
  <c r="X529" i="5"/>
  <c r="X592" i="5"/>
  <c r="X533" i="5"/>
  <c r="S533" i="5"/>
  <c r="X438" i="5"/>
  <c r="X458" i="5"/>
  <c r="X513" i="5"/>
  <c r="X609" i="5"/>
  <c r="X561" i="5"/>
  <c r="X386" i="5"/>
  <c r="X534" i="5"/>
  <c r="X355" i="5"/>
  <c r="S355" i="5"/>
  <c r="X541" i="5"/>
  <c r="X588" i="5"/>
  <c r="X391" i="5"/>
  <c r="X602" i="5"/>
  <c r="S602" i="5"/>
  <c r="X562" i="5"/>
  <c r="X350" i="5"/>
  <c r="X573" i="5"/>
  <c r="X430" i="5"/>
  <c r="X450" i="5"/>
  <c r="X358" i="5"/>
  <c r="X434" i="5"/>
  <c r="X549" i="5"/>
  <c r="X603" i="5"/>
  <c r="S603" i="5"/>
  <c r="X477" i="5"/>
  <c r="X374" i="5"/>
  <c r="X394" i="5"/>
  <c r="S605" i="5"/>
  <c r="X422" i="5"/>
  <c r="X571" i="5"/>
  <c r="X418" i="5"/>
  <c r="X554" i="5"/>
  <c r="X607" i="5"/>
  <c r="S607" i="5"/>
  <c r="X426" i="5"/>
  <c r="X489" i="5"/>
  <c r="X579" i="5"/>
  <c r="X501" i="5"/>
  <c r="X342" i="5"/>
  <c r="X442" i="5"/>
  <c r="X435" i="5"/>
  <c r="X580" i="5"/>
  <c r="X556" i="5"/>
  <c r="X463" i="5"/>
  <c r="X474" i="5"/>
  <c r="X414" i="5"/>
  <c r="X460" i="5"/>
  <c r="X585" i="5"/>
  <c r="X583" i="5"/>
  <c r="X415" i="5"/>
  <c r="X608" i="5"/>
  <c r="X574" i="5"/>
  <c r="H39" i="6"/>
  <c r="D39" i="6"/>
  <c r="H26" i="6"/>
  <c r="H24" i="6"/>
  <c r="H35" i="6"/>
  <c r="D35" i="6"/>
  <c r="H40" i="6"/>
  <c r="D40" i="6"/>
  <c r="H46" i="6"/>
  <c r="D46" i="6"/>
  <c r="H31" i="6"/>
  <c r="C29" i="6"/>
  <c r="D29" i="6"/>
  <c r="H30" i="6"/>
  <c r="C69" i="6"/>
  <c r="H49" i="6"/>
  <c r="D49" i="6"/>
  <c r="H34" i="6"/>
  <c r="H32" i="6"/>
  <c r="C51" i="6"/>
  <c r="D19" i="6"/>
  <c r="K65" i="6"/>
  <c r="D24" i="6"/>
  <c r="D27" i="6"/>
  <c r="C41" i="6"/>
  <c r="C20" i="6"/>
  <c r="D20" i="6"/>
  <c r="C2" i="6"/>
  <c r="B2" i="6"/>
  <c r="F57" i="6"/>
  <c r="H57" i="6"/>
  <c r="H54" i="6"/>
  <c r="F62" i="6"/>
  <c r="H62" i="6"/>
  <c r="F58" i="6"/>
  <c r="H58" i="6"/>
  <c r="F60" i="6"/>
  <c r="H60" i="6"/>
  <c r="F63" i="6"/>
  <c r="H63" i="6"/>
  <c r="F59" i="6"/>
  <c r="H59" i="6"/>
  <c r="F55" i="6"/>
  <c r="D25" i="6"/>
  <c r="D26" i="6"/>
  <c r="D21" i="6"/>
  <c r="D22" i="6"/>
  <c r="C22" i="6"/>
  <c r="H47" i="6"/>
  <c r="D47" i="6"/>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G68" i="6"/>
  <c r="H68" i="6"/>
  <c r="C34" i="6"/>
  <c r="D34" i="6"/>
  <c r="D31" i="6"/>
  <c r="D30" i="6"/>
  <c r="D32" i="6"/>
  <c r="G66" i="6"/>
  <c r="H66" i="6" s="1"/>
  <c r="D66" i="6" s="1"/>
  <c r="G67" i="6"/>
  <c r="H67" i="6" s="1"/>
  <c r="G65" i="6"/>
  <c r="H65" i="6" s="1"/>
  <c r="C60" i="6"/>
  <c r="D60" i="6"/>
  <c r="D58" i="6"/>
  <c r="D63" i="6"/>
  <c r="D62" i="6"/>
  <c r="C54" i="6"/>
  <c r="D54" i="6"/>
  <c r="D57" i="6"/>
  <c r="F56" i="6"/>
  <c r="H56" i="6"/>
  <c r="H55" i="6"/>
  <c r="D59" i="6"/>
  <c r="D55" i="6"/>
  <c r="C55" i="6"/>
  <c r="D56" i="6"/>
  <c r="C56" i="6"/>
  <c r="S255" i="5"/>
  <c r="S242" i="5"/>
  <c r="S229" i="5"/>
  <c r="S217" i="5"/>
  <c r="S196" i="5"/>
  <c r="S180" i="5"/>
  <c r="S168" i="5"/>
  <c r="S155" i="5"/>
  <c r="S141" i="5"/>
  <c r="S127" i="5"/>
  <c r="S115" i="5"/>
  <c r="S98" i="5"/>
  <c r="S85" i="5"/>
  <c r="S71" i="5"/>
  <c r="S59" i="5"/>
  <c r="S45" i="5"/>
  <c r="S33" i="5"/>
  <c r="S21" i="5"/>
  <c r="S8" i="5"/>
  <c r="S250" i="5"/>
  <c r="S237" i="5"/>
  <c r="S224" i="5"/>
  <c r="S205" i="5"/>
  <c r="S187" i="5"/>
  <c r="S175" i="5"/>
  <c r="S163" i="5"/>
  <c r="S148" i="5"/>
  <c r="S134" i="5"/>
  <c r="S122" i="5"/>
  <c r="S109" i="5"/>
  <c r="S93" i="5"/>
  <c r="S80" i="5"/>
  <c r="S66" i="5"/>
  <c r="S53" i="5"/>
  <c r="S244" i="5"/>
  <c r="S232" i="5"/>
  <c r="S219" i="5"/>
  <c r="S199" i="5"/>
  <c r="S182" i="5"/>
  <c r="S170" i="5"/>
  <c r="S157" i="5"/>
  <c r="S143" i="5"/>
  <c r="S129" i="5"/>
  <c r="S117" i="5"/>
  <c r="S102" i="5"/>
  <c r="S88" i="5"/>
  <c r="S75" i="5"/>
  <c r="S61" i="5"/>
  <c r="S47" i="5"/>
  <c r="S252" i="5"/>
  <c r="S239" i="5"/>
  <c r="S226" i="5"/>
  <c r="S214" i="5"/>
  <c r="S190" i="5"/>
  <c r="S177" i="5"/>
  <c r="S165" i="5"/>
  <c r="S150" i="5"/>
  <c r="S136" i="5"/>
  <c r="S124" i="5"/>
  <c r="S111" i="5"/>
  <c r="S95" i="5"/>
  <c r="S82" i="5"/>
  <c r="S68" i="5"/>
  <c r="S55" i="5"/>
  <c r="S42" i="5"/>
  <c r="S254" i="5"/>
  <c r="S241" i="5"/>
  <c r="S228" i="5"/>
  <c r="S216" i="5"/>
  <c r="S195" i="5"/>
  <c r="S179" i="5"/>
  <c r="S167" i="5"/>
  <c r="S154" i="5"/>
  <c r="S140" i="5"/>
  <c r="S126" i="5"/>
  <c r="S114" i="5"/>
  <c r="S97" i="5"/>
  <c r="S84" i="5"/>
  <c r="S70" i="5"/>
  <c r="S58" i="5"/>
  <c r="S44" i="5"/>
  <c r="S249" i="5"/>
  <c r="S236" i="5"/>
  <c r="S223" i="5"/>
  <c r="S204" i="5"/>
  <c r="S186" i="5"/>
  <c r="S174" i="5"/>
  <c r="S162" i="5"/>
  <c r="S147" i="5"/>
  <c r="S133" i="5"/>
  <c r="S121" i="5"/>
  <c r="S108" i="5"/>
  <c r="S92" i="5"/>
  <c r="S79" i="5"/>
  <c r="S65" i="5"/>
  <c r="S51" i="5"/>
  <c r="S256" i="5"/>
  <c r="S243" i="5"/>
  <c r="S231" i="5"/>
  <c r="S218" i="5"/>
  <c r="S198" i="5"/>
  <c r="S181" i="5"/>
  <c r="S169" i="5"/>
  <c r="S156" i="5"/>
  <c r="S142" i="5"/>
  <c r="S128" i="5"/>
  <c r="S116" i="5"/>
  <c r="S100" i="5"/>
  <c r="S87" i="5"/>
  <c r="S72" i="5"/>
  <c r="S60" i="5"/>
  <c r="S46" i="5"/>
  <c r="S251" i="5"/>
  <c r="S238" i="5"/>
  <c r="S225" i="5"/>
  <c r="S211" i="5"/>
  <c r="S189" i="5"/>
  <c r="S176" i="5"/>
  <c r="S164" i="5"/>
  <c r="S149" i="5"/>
  <c r="S135" i="5"/>
  <c r="S123" i="5"/>
  <c r="S110" i="5"/>
  <c r="S94" i="5"/>
  <c r="S81" i="5"/>
  <c r="S67" i="5"/>
  <c r="S54" i="5"/>
  <c r="S246" i="5"/>
  <c r="S233" i="5"/>
  <c r="S220" i="5"/>
  <c r="S200" i="5"/>
  <c r="S183" i="5"/>
  <c r="S171" i="5"/>
  <c r="S158" i="5"/>
  <c r="S144" i="5"/>
  <c r="S130" i="5"/>
  <c r="S118" i="5"/>
  <c r="S103" i="5"/>
  <c r="S89" i="5"/>
  <c r="S76" i="5"/>
  <c r="S62" i="5"/>
  <c r="S48" i="5"/>
  <c r="S253" i="5"/>
  <c r="S240" i="5"/>
  <c r="S227" i="5"/>
  <c r="S215" i="5"/>
  <c r="S191" i="5"/>
  <c r="S178" i="5"/>
  <c r="S166" i="5"/>
  <c r="S152" i="5"/>
  <c r="S138" i="5"/>
  <c r="S125" i="5"/>
  <c r="S113" i="5"/>
  <c r="S96" i="5"/>
  <c r="S83" i="5"/>
  <c r="S69" i="5"/>
  <c r="S56" i="5"/>
  <c r="S43" i="5"/>
  <c r="S248" i="5"/>
  <c r="S235" i="5"/>
  <c r="S222" i="5"/>
  <c r="S203" i="5"/>
  <c r="S185" i="5"/>
  <c r="S173" i="5"/>
  <c r="S161" i="5"/>
  <c r="S146" i="5"/>
  <c r="S132" i="5"/>
  <c r="S120" i="5"/>
  <c r="S106" i="5"/>
  <c r="S91" i="5"/>
  <c r="S78" i="5"/>
  <c r="S64" i="5"/>
  <c r="S50" i="5"/>
  <c r="S159" i="5"/>
  <c r="G64" i="6" a="1"/>
  <c r="S90" i="5"/>
  <c r="S40" i="5"/>
  <c r="S37" i="5"/>
  <c r="S34" i="5"/>
  <c r="S29" i="5"/>
  <c r="S24" i="5"/>
  <c r="S18" i="5"/>
  <c r="S234" i="5"/>
  <c r="S145" i="5"/>
  <c r="S77" i="5"/>
  <c r="S31" i="5"/>
  <c r="S221" i="5"/>
  <c r="S26" i="5"/>
  <c r="S15" i="5"/>
  <c r="S10" i="5"/>
  <c r="S131" i="5"/>
  <c r="S63" i="5"/>
  <c r="S39" i="5"/>
  <c r="S36" i="5"/>
  <c r="S201" i="5"/>
  <c r="S28" i="5"/>
  <c r="S23" i="5"/>
  <c r="S17" i="5"/>
  <c r="S12" i="5"/>
  <c r="S7" i="5"/>
  <c r="S49" i="5"/>
  <c r="S184" i="5"/>
  <c r="S119" i="5"/>
  <c r="S30" i="5"/>
  <c r="S25" i="5"/>
  <c r="S20" i="5"/>
  <c r="S41" i="5"/>
  <c r="S38" i="5"/>
  <c r="S35" i="5"/>
  <c r="S14" i="5"/>
  <c r="S9" i="5"/>
  <c r="S172" i="5"/>
  <c r="S32" i="5"/>
  <c r="S247" i="5"/>
  <c r="S104" i="5"/>
  <c r="S27" i="5"/>
  <c r="S22" i="5"/>
  <c r="S16" i="5"/>
  <c r="S11" i="5"/>
  <c r="S5" i="5"/>
  <c r="S13" i="5"/>
  <c r="B56" i="4" l="1"/>
  <c r="A39" i="6" s="1"/>
  <c r="C68" i="6"/>
  <c r="B50" i="4"/>
  <c r="A34" i="6" s="1"/>
  <c r="B62" i="4"/>
  <c r="A44" i="6" s="1"/>
  <c r="G67" i="4"/>
  <c r="D43" i="4"/>
  <c r="D74" i="4"/>
  <c r="D65" i="6"/>
  <c r="C65" i="6"/>
  <c r="D67" i="6"/>
  <c r="C67" i="6"/>
  <c r="G43" i="4"/>
  <c r="C66" i="6"/>
  <c r="D68" i="6"/>
  <c r="G74" i="4"/>
  <c r="B70" i="4"/>
  <c r="A51" i="6" s="1"/>
  <c r="A26" i="6"/>
  <c r="G37" i="4"/>
  <c r="B58" i="4"/>
  <c r="A41" i="6" s="1"/>
  <c r="G55" i="4"/>
  <c r="G49" i="4"/>
  <c r="B63" i="4"/>
  <c r="A45" i="6" s="1"/>
  <c r="B69" i="4"/>
  <c r="A50" i="6" s="1"/>
  <c r="B51" i="4"/>
  <c r="A35" i="6" s="1"/>
  <c r="G31" i="4"/>
  <c r="A17" i="6"/>
  <c r="B57" i="4"/>
  <c r="A40" i="6" s="1"/>
  <c r="G64" i="6"/>
  <c r="D55" i="4"/>
  <c r="D31" i="4"/>
  <c r="D61" i="4"/>
  <c r="D37" i="4"/>
  <c r="G69" i="6" a="1"/>
  <c r="G69" i="6" s="1"/>
  <c r="H69" i="6" s="1"/>
  <c r="T125" i="5"/>
  <c r="T243" i="5"/>
  <c r="T141" i="5"/>
  <c r="T13" i="5"/>
  <c r="T38" i="5"/>
  <c r="T201" i="5"/>
  <c r="T234" i="5"/>
  <c r="T78" i="5"/>
  <c r="T248" i="5"/>
  <c r="T215" i="5"/>
  <c r="T158" i="5"/>
  <c r="T123" i="5"/>
  <c r="T72" i="5"/>
  <c r="T256" i="5"/>
  <c r="T204" i="5"/>
  <c r="T154" i="5"/>
  <c r="T95" i="5"/>
  <c r="T47" i="5"/>
  <c r="T219" i="5"/>
  <c r="T175" i="5"/>
  <c r="T11" i="5"/>
  <c r="T41" i="5"/>
  <c r="T36" i="5"/>
  <c r="T18" i="5"/>
  <c r="T91" i="5"/>
  <c r="T43" i="5"/>
  <c r="T227" i="5"/>
  <c r="T171" i="5"/>
  <c r="T135" i="5"/>
  <c r="T87" i="5"/>
  <c r="T51" i="5"/>
  <c r="T223" i="5"/>
  <c r="T167" i="5"/>
  <c r="T111" i="5"/>
  <c r="T61" i="5"/>
  <c r="T232" i="5"/>
  <c r="T187" i="5"/>
  <c r="T98" i="5"/>
  <c r="T16" i="5"/>
  <c r="T20" i="5"/>
  <c r="T39" i="5"/>
  <c r="T24" i="5"/>
  <c r="T106" i="5"/>
  <c r="T56" i="5"/>
  <c r="T240" i="5"/>
  <c r="T183" i="5"/>
  <c r="T149" i="5"/>
  <c r="T100" i="5"/>
  <c r="T65" i="5"/>
  <c r="T236" i="5"/>
  <c r="T179" i="5"/>
  <c r="T124" i="5"/>
  <c r="T75" i="5"/>
  <c r="T244" i="5"/>
  <c r="T205" i="5"/>
  <c r="T22" i="5"/>
  <c r="T25" i="5"/>
  <c r="T63" i="5"/>
  <c r="T29" i="5"/>
  <c r="T120" i="5"/>
  <c r="T69" i="5"/>
  <c r="T253" i="5"/>
  <c r="T200" i="5"/>
  <c r="T164" i="5"/>
  <c r="T116" i="5"/>
  <c r="T79" i="5"/>
  <c r="T249" i="5"/>
  <c r="T195" i="5"/>
  <c r="T136" i="5"/>
  <c r="T88" i="5"/>
  <c r="T53" i="5"/>
  <c r="T27" i="5"/>
  <c r="T30" i="5"/>
  <c r="T131" i="5"/>
  <c r="T34" i="5"/>
  <c r="T132" i="5"/>
  <c r="T83" i="5"/>
  <c r="T48" i="5"/>
  <c r="T220" i="5"/>
  <c r="T176" i="5"/>
  <c r="T128" i="5"/>
  <c r="T92" i="5"/>
  <c r="T44" i="5"/>
  <c r="T104" i="5"/>
  <c r="T184" i="5"/>
  <c r="T10" i="5"/>
  <c r="T37" i="5"/>
  <c r="T146" i="5"/>
  <c r="T96" i="5"/>
  <c r="T62" i="5"/>
  <c r="T233" i="5"/>
  <c r="T189" i="5"/>
  <c r="T142" i="5"/>
  <c r="T108" i="5"/>
  <c r="T58" i="5"/>
  <c r="T228" i="5"/>
  <c r="T165" i="5"/>
  <c r="T117" i="5"/>
  <c r="T80" i="5"/>
  <c r="T250" i="5"/>
  <c r="T247" i="5"/>
  <c r="T49" i="5"/>
  <c r="T15" i="5"/>
  <c r="T40" i="5"/>
  <c r="T161" i="5"/>
  <c r="T113" i="5"/>
  <c r="T76" i="5"/>
  <c r="T246" i="5"/>
  <c r="T211" i="5"/>
  <c r="T156" i="5"/>
  <c r="T121" i="5"/>
  <c r="T70" i="5"/>
  <c r="T241" i="5"/>
  <c r="T177" i="5"/>
  <c r="T129" i="5"/>
  <c r="T93" i="5"/>
  <c r="T8" i="5"/>
  <c r="T180" i="5"/>
  <c r="T32" i="5"/>
  <c r="T7" i="5"/>
  <c r="T26" i="5"/>
  <c r="T90" i="5"/>
  <c r="T173" i="5"/>
  <c r="T138" i="5"/>
  <c r="T89" i="5"/>
  <c r="T54" i="5"/>
  <c r="T225" i="5"/>
  <c r="T169" i="5"/>
  <c r="T133" i="5"/>
  <c r="T84" i="5"/>
  <c r="T254" i="5"/>
  <c r="T190" i="5"/>
  <c r="T143" i="5"/>
  <c r="T109" i="5"/>
  <c r="T21" i="5"/>
  <c r="T172" i="5"/>
  <c r="T12" i="5"/>
  <c r="T221" i="5"/>
  <c r="T185" i="5"/>
  <c r="T152" i="5"/>
  <c r="T103" i="5"/>
  <c r="T67" i="5"/>
  <c r="T238" i="5"/>
  <c r="T181" i="5"/>
  <c r="T147" i="5"/>
  <c r="T97" i="5"/>
  <c r="T42" i="5"/>
  <c r="T214" i="5"/>
  <c r="T157" i="5"/>
  <c r="T122" i="5"/>
  <c r="T33" i="5"/>
  <c r="T217" i="5"/>
  <c r="T242" i="5"/>
  <c r="T168" i="5"/>
  <c r="T196" i="5"/>
  <c r="T9" i="5"/>
  <c r="T17" i="5"/>
  <c r="T31" i="5"/>
  <c r="T159" i="5"/>
  <c r="T203" i="5"/>
  <c r="T166" i="5"/>
  <c r="T118" i="5"/>
  <c r="T81" i="5"/>
  <c r="T251" i="5"/>
  <c r="T198" i="5"/>
  <c r="T162" i="5"/>
  <c r="T114" i="5"/>
  <c r="T55" i="5"/>
  <c r="T226" i="5"/>
  <c r="T170" i="5"/>
  <c r="T134" i="5"/>
  <c r="T45" i="5"/>
  <c r="T229" i="5"/>
  <c r="T14" i="5"/>
  <c r="T23" i="5"/>
  <c r="T77" i="5"/>
  <c r="T50" i="5"/>
  <c r="T222" i="5"/>
  <c r="T178" i="5"/>
  <c r="T130" i="5"/>
  <c r="T94" i="5"/>
  <c r="T46" i="5"/>
  <c r="T218" i="5"/>
  <c r="T174" i="5"/>
  <c r="T126" i="5"/>
  <c r="T68" i="5"/>
  <c r="T239" i="5"/>
  <c r="T182" i="5"/>
  <c r="T148" i="5"/>
  <c r="T59" i="5"/>
  <c r="T35" i="5"/>
  <c r="T28" i="5"/>
  <c r="T145" i="5"/>
  <c r="T64" i="5"/>
  <c r="T235" i="5"/>
  <c r="T191" i="5"/>
  <c r="T144" i="5"/>
  <c r="T110" i="5"/>
  <c r="T60" i="5"/>
  <c r="T231" i="5"/>
  <c r="T186" i="5"/>
  <c r="T140" i="5"/>
  <c r="T82" i="5"/>
  <c r="T252" i="5"/>
  <c r="T199" i="5"/>
  <c r="T163" i="5"/>
  <c r="T71" i="5"/>
  <c r="T255" i="5"/>
  <c r="T85" i="5"/>
  <c r="T115" i="5"/>
  <c r="T224" i="5"/>
  <c r="T127" i="5"/>
  <c r="T216" i="5"/>
  <c r="T150" i="5"/>
  <c r="T102" i="5"/>
  <c r="T66" i="5"/>
  <c r="T237" i="5"/>
  <c r="T155" i="5"/>
  <c r="B64" i="6" l="1"/>
  <c r="H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<sst xmlns="http://schemas.openxmlformats.org/spreadsheetml/2006/main" count="24754" uniqueCount="15956">
  <si>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</si>
  <si>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</si>
  <si>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</si>
  <si>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</si>
  <si>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</si>
  <si>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</si>
  <si>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</si>
  <si>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</si>
  <si>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</si>
  <si>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</si>
  <si>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</si>
  <si>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</si>
  <si>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</si>
  <si>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</si>
  <si>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</si>
  <si>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</si>
  <si>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</si>
  <si>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</si>
  <si>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</si>
  <si>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</si>
  <si>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</si>
  <si>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</si>
  <si>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</si>
  <si>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</si>
  <si>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</si>
  <si>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</si>
  <si>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</si>
  <si>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</si>
  <si>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</si>
  <si>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</si>
  <si>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</si>
  <si>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</si>
  <si>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</si>
  <si>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</si>
  <si>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</si>
  <si>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</si>
  <si>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</si>
  <si>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</si>
  <si>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</si>
  <si>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</si>
  <si>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</si>
  <si>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</si>
  <si>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</si>
  <si>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</si>
  <si>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</si>
  <si>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</si>
  <si>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</si>
  <si>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</si>
  <si>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</si>
  <si>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</si>
  <si>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</si>
  <si>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</si>
  <si>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</si>
  <si>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</si>
  <si>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</si>
  <si>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</si>
  <si>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</si>
  <si>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</si>
  <si>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</si>
  <si>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</si>
  <si>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</si>
  <si>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</si>
  <si>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</si>
  <si>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</si>
  <si>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</si>
  <si>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</si>
  <si>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</si>
  <si>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</si>
  <si>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</si>
  <si>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</si>
  <si>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</si>
  <si>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</si>
  <si>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</si>
  <si>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</si>
  <si>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</si>
  <si>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</si>
  <si>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</si>
  <si>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</si>
  <si>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</si>
  <si>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</si>
  <si>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</si>
  <si>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</si>
  <si>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</si>
  <si>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</si>
  <si>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</si>
  <si>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</si>
  <si>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</si>
  <si>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</si>
  <si>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</si>
  <si>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</si>
  <si>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</si>
  <si>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</si>
  <si>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</si>
  <si>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</si>
  <si>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</si>
  <si>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</si>
  <si>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</si>
  <si>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</si>
  <si>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</si>
  <si>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</si>
  <si>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</si>
  <si>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</si>
  <si>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</si>
  <si>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</si>
  <si>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</si>
  <si>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</si>
  <si>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</si>
  <si>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</si>
  <si>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</si>
  <si>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</si>
  <si>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</si>
  <si>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</si>
  <si>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</si>
  <si>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</si>
  <si>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</si>
  <si>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</si>
  <si>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</si>
  <si>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</si>
  <si>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</si>
  <si>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</si>
  <si>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</si>
  <si>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</si>
  <si>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</si>
  <si>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</si>
  <si>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</si>
  <si>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</si>
  <si>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</si>
  <si>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</si>
  <si>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</si>
  <si>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</si>
  <si>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</si>
  <si>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</si>
  <si>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</si>
  <si>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</si>
  <si>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</si>
  <si>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</si>
  <si>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</si>
  <si>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</si>
  <si>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</si>
  <si>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</si>
  <si>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</si>
  <si>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</si>
  <si>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</si>
  <si>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</si>
  <si>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</si>
  <si>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</si>
  <si>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</si>
  <si>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</si>
  <si>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</si>
  <si>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</si>
  <si>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</si>
  <si>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</si>
  <si>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</si>
  <si>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</si>
  <si>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</si>
  <si>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</si>
  <si>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</si>
  <si>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</si>
  <si>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</si>
  <si>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</si>
  <si>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</si>
  <si>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</si>
  <si>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</si>
  <si>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</si>
  <si>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</si>
  <si>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</si>
  <si>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</si>
  <si>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</si>
  <si>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</si>
  <si>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</si>
  <si>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</si>
  <si>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</si>
  <si>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</si>
  <si>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</si>
  <si>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</si>
  <si>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</si>
  <si>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</si>
  <si>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</si>
  <si>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</si>
  <si>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</si>
  <si>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</si>
  <si>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</si>
  <si>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</si>
  <si>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</si>
  <si>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</si>
  <si>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</si>
  <si>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</si>
  <si>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</si>
  <si>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</si>
  <si>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</si>
  <si>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</si>
  <si>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</si>
  <si>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</si>
  <si>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</si>
  <si>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</si>
  <si>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</si>
  <si>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</si>
  <si>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</si>
  <si>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</si>
  <si>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</si>
  <si>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</si>
  <si>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</si>
  <si>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</si>
  <si>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</si>
  <si>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</si>
  <si>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</si>
  <si>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</si>
  <si>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</si>
  <si>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</si>
  <si>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</si>
  <si>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</si>
  <si>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</si>
  <si>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</si>
  <si>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</si>
  <si>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</si>
  <si>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</si>
  <si>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</si>
  <si>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</si>
  <si>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</si>
  <si>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</si>
  <si>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</si>
  <si>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</si>
  <si>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</si>
  <si>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</si>
  <si>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</si>
  <si>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</si>
  <si>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</si>
  <si>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</si>
  <si>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</si>
  <si>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</si>
  <si>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</si>
  <si>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</si>
  <si>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</si>
  <si>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</si>
  <si>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</si>
  <si>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</si>
  <si>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</si>
  <si>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</si>
  <si>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</si>
  <si>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</si>
  <si>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</si>
  <si>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</si>
  <si>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</si>
  <si>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</si>
  <si>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</si>
  <si>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</si>
  <si>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</si>
  <si>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</si>
  <si>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</si>
  <si>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</si>
  <si>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</si>
  <si>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</si>
  <si>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</si>
  <si>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</si>
  <si>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</si>
  <si>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</si>
  <si>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</si>
  <si>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</si>
  <si>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</si>
  <si>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</si>
  <si>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</si>
  <si>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</si>
  <si>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</si>
  <si>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</si>
  <si>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</si>
  <si>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</si>
  <si>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</si>
  <si>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</si>
  <si>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</si>
  <si>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</si>
  <si>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</si>
  <si>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</si>
  <si>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</si>
  <si>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</si>
  <si>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</si>
  <si>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</si>
  <si>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</si>
  <si>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</si>
  <si>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</si>
  <si>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</si>
  <si>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</si>
  <si>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</si>
  <si>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</si>
  <si>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</si>
  <si>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</si>
  <si>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</si>
  <si>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</si>
  <si>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</si>
  <si>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</si>
  <si>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</si>
  <si>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</si>
  <si>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</si>
  <si>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</si>
  <si>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</si>
  <si>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</si>
  <si>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</si>
  <si>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</si>
  <si>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</si>
  <si>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</si>
  <si>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</si>
  <si>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</si>
  <si>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</si>
  <si>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</si>
  <si>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</si>
  <si>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</si>
  <si>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</si>
  <si>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</si>
  <si>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</si>
  <si>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</si>
  <si>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</si>
  <si>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</si>
  <si>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</si>
  <si>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</si>
  <si>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</si>
  <si>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</si>
  <si>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</si>
  <si>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</si>
  <si>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</si>
  <si>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</si>
  <si>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</si>
  <si>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</si>
  <si>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</si>
  <si>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</si>
  <si>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</si>
  <si>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</si>
  <si>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</si>
  <si>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</si>
  <si>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</si>
  <si>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</si>
  <si>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</si>
  <si>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</si>
  <si>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</si>
  <si>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</si>
  <si>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</si>
  <si>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</si>
  <si>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</si>
  <si>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</si>
  <si>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</si>
  <si>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</si>
  <si>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</si>
  <si>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</si>
  <si>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</si>
  <si>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</si>
  <si>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</si>
  <si>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</si>
  <si>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</si>
  <si>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</si>
  <si>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</si>
  <si>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</si>
  <si>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</si>
  <si>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</si>
  <si>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</si>
  <si>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</si>
  <si>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</si>
  <si>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</si>
  <si>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</si>
  <si>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</si>
  <si>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</si>
  <si>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</si>
  <si>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</si>
  <si>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</si>
  <si>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</si>
  <si>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</si>
  <si>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</si>
  <si>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</si>
  <si>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</si>
  <si>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</si>
  <si>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</si>
  <si>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</si>
  <si>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</si>
  <si>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</si>
  <si>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</si>
  <si>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</si>
  <si>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</si>
  <si>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</si>
  <si>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</si>
  <si>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</si>
  <si>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</si>
  <si>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</si>
  <si>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</si>
  <si>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</si>
  <si>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</si>
  <si>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</si>
  <si>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</si>
  <si>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</si>
  <si>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</si>
  <si>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</si>
  <si>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</si>
  <si>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</si>
  <si>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</si>
  <si>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</si>
  <si>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</si>
  <si>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</si>
  <si>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</si>
  <si>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</si>
  <si>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</si>
  <si>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</si>
  <si>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</si>
  <si>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</si>
  <si>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</si>
  <si>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</si>
  <si>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</si>
  <si>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</si>
  <si>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</si>
  <si>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</si>
  <si>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</si>
  <si>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</si>
  <si>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</si>
  <si>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</si>
  <si>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</si>
  <si>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</si>
  <si>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</si>
  <si>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</si>
  <si>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</si>
  <si>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</si>
  <si>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</si>
  <si>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</si>
  <si>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</si>
  <si>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</si>
  <si>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</si>
  <si>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</si>
  <si>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</si>
  <si>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</si>
  <si>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</si>
  <si>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</si>
  <si>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</si>
  <si>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</si>
  <si>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</si>
  <si>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</si>
  <si>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</si>
  <si>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</si>
  <si>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</si>
  <si>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</si>
  <si>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</si>
  <si>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</si>
  <si>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</si>
  <si>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</si>
  <si>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</si>
  <si>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</si>
  <si>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</si>
  <si>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</si>
  <si>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</si>
  <si>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</si>
  <si>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</si>
  <si>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</si>
  <si>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</si>
  <si>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</si>
  <si>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</si>
  <si>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</si>
  <si>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</si>
  <si>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</si>
  <si>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</si>
  <si>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</si>
  <si>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</si>
  <si>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</si>
  <si>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</si>
  <si>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</si>
  <si>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</si>
  <si>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</si>
  <si>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</si>
  <si>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</si>
  <si>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</si>
  <si>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</si>
  <si>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</si>
  <si>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</si>
  <si>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</si>
  <si>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</si>
  <si>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</si>
  <si>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</si>
  <si>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</si>
  <si>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</si>
  <si>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</si>
  <si>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</si>
  <si>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</si>
  <si>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</si>
  <si>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</si>
  <si>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</si>
  <si>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</si>
  <si>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</si>
  <si>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</si>
  <si>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</si>
  <si>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</si>
  <si>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</si>
  <si>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</si>
  <si>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</si>
  <si>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</si>
  <si>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</si>
  <si>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</si>
  <si>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</si>
  <si>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</si>
  <si>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</si>
  <si>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</si>
  <si>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</si>
  <si>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</si>
  <si>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</si>
  <si>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</si>
  <si>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</si>
  <si>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</si>
  <si>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</si>
  <si>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</si>
  <si>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</si>
  <si>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</si>
  <si>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</si>
  <si>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</si>
  <si>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</si>
  <si>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</si>
  <si>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</si>
  <si>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</si>
  <si>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</si>
  <si>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</si>
  <si>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</si>
  <si>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</si>
  <si>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</si>
  <si>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</si>
  <si>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</si>
  <si>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</si>
  <si>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</si>
  <si>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</si>
  <si>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</si>
  <si>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</si>
  <si>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</si>
  <si>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</si>
  <si>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</si>
  <si>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</si>
  <si>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</si>
  <si>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</si>
  <si>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</si>
  <si>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</si>
  <si>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</si>
  <si>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</si>
  <si>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</si>
  <si>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</si>
  <si>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</si>
  <si>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</si>
  <si>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</si>
  <si>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</si>
  <si>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</si>
  <si>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</si>
  <si>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</si>
  <si>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</si>
  <si>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</si>
  <si>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</si>
  <si>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</si>
  <si>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</si>
  <si>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</si>
  <si>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</si>
  <si>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</si>
  <si>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</si>
  <si>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</si>
  <si>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</si>
  <si>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</si>
  <si>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</si>
  <si>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</si>
  <si>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</si>
  <si>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</si>
  <si>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</si>
  <si>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</si>
  <si>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</si>
  <si>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</si>
  <si>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</si>
  <si>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</si>
  <si>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</si>
  <si>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</si>
  <si>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</si>
  <si>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</si>
  <si>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</si>
  <si>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</si>
  <si>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</si>
  <si>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</si>
  <si>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</si>
  <si>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</si>
  <si>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</si>
  <si>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</si>
  <si>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</si>
  <si>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</si>
  <si>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</si>
  <si>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</si>
  <si>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</si>
  <si>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</si>
  <si>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</si>
  <si>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</si>
  <si>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</si>
  <si>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</si>
  <si>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</si>
  <si>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</si>
  <si>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</si>
  <si>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</si>
  <si>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</si>
  <si>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</si>
  <si>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</si>
  <si>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</si>
  <si>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</si>
  <si>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</si>
  <si>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</si>
  <si>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</si>
  <si>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</si>
  <si>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</si>
  <si>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</si>
  <si>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</si>
  <si>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</si>
  <si>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</si>
  <si>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</si>
  <si>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</si>
  <si>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</si>
  <si>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</si>
  <si>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</si>
  <si>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</si>
  <si>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</si>
  <si>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</si>
  <si>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</si>
  <si>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</si>
  <si>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</si>
  <si>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</si>
  <si>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</si>
  <si>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</si>
  <si>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</si>
  <si>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</si>
  <si>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</si>
  <si>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</si>
  <si>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</si>
  <si>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</si>
  <si>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</si>
  <si>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</si>
  <si>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</si>
  <si>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</si>
  <si>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</si>
  <si>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</si>
  <si>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</si>
  <si>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</si>
  <si>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</si>
  <si>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</si>
  <si>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</si>
  <si>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</si>
  <si>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</si>
  <si>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</si>
  <si>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</si>
  <si>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</si>
  <si>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</si>
  <si>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</si>
  <si>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</si>
  <si>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</si>
  <si>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</si>
  <si>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</si>
  <si>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</si>
  <si>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</si>
  <si>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</si>
  <si>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</si>
  <si>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</si>
  <si>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</si>
  <si>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</si>
  <si>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</si>
  <si>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</si>
  <si>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</si>
  <si>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</si>
  <si>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</si>
  <si>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</si>
  <si>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</si>
  <si>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</si>
  <si>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</si>
  <si>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</si>
  <si>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</si>
  <si>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</si>
  <si>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</si>
  <si>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</si>
  <si>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</si>
  <si>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</si>
  <si>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</si>
  <si>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</si>
  <si>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</si>
  <si>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</si>
  <si>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</si>
  <si>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</si>
  <si>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</si>
  <si>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</si>
  <si>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</si>
  <si>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</si>
  <si>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</si>
  <si>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</si>
  <si>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</si>
  <si>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</si>
  <si>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</si>
  <si>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</si>
  <si>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</si>
  <si>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</si>
  <si>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</si>
  <si>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</si>
  <si>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</si>
  <si>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</si>
  <si>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</si>
  <si>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</si>
  <si>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</si>
  <si>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</si>
  <si>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</si>
  <si>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</si>
  <si>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</si>
  <si>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</si>
  <si>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</si>
  <si>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</si>
  <si>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</si>
  <si>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</si>
  <si>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</si>
  <si>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</si>
  <si>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</si>
  <si>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</si>
  <si>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</si>
  <si>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</si>
  <si>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</si>
  <si>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</si>
  <si>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</si>
  <si>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</si>
  <si>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</si>
  <si>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</si>
  <si>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</si>
  <si>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</si>
  <si>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</si>
  <si>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</si>
  <si>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</si>
  <si>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</si>
  <si>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</si>
  <si>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</si>
  <si>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</si>
  <si>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</si>
  <si>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</si>
  <si>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</si>
  <si>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</si>
  <si>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</si>
  <si>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</si>
  <si>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</si>
  <si>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</si>
  <si>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</si>
  <si>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</si>
  <si>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</si>
  <si>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</si>
  <si>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</si>
  <si>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</si>
  <si>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</si>
  <si>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</si>
  <si>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</si>
  <si>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</si>
  <si>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</si>
  <si>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</si>
  <si>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</si>
  <si>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</si>
  <si>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</si>
  <si>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</si>
  <si>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</si>
  <si>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</si>
  <si>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</si>
  <si>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</si>
  <si>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</si>
  <si>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</si>
  <si>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</si>
  <si>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</si>
  <si>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</si>
  <si>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</si>
  <si>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</si>
  <si>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</si>
  <si>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</si>
  <si>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</si>
  <si>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</si>
  <si>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</si>
  <si>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</si>
  <si>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</si>
  <si>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</si>
  <si>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</si>
  <si>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</si>
  <si>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</si>
  <si>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</si>
  <si>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</si>
  <si>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</si>
  <si>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</si>
  <si>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</si>
  <si>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</si>
  <si>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</si>
  <si>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</si>
  <si>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</si>
  <si>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</si>
  <si>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</si>
  <si>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</si>
  <si>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</si>
  <si>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</si>
  <si>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</si>
  <si>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</si>
  <si>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</si>
  <si>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</si>
  <si>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</si>
  <si>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</si>
  <si>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</si>
  <si>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</si>
  <si>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</si>
  <si>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</si>
  <si>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</si>
  <si>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</si>
  <si>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</si>
  <si>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</si>
  <si>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</si>
  <si>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</si>
  <si>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</si>
  <si>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</si>
  <si>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</si>
  <si>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</si>
  <si>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</si>
  <si>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</si>
  <si>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</si>
  <si>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</si>
  <si>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</si>
  <si>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</si>
  <si>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</si>
  <si>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</si>
  <si>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</si>
  <si>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</si>
  <si>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</si>
  <si>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</si>
  <si>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</si>
  <si>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</si>
  <si>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</si>
  <si>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</si>
  <si>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</si>
  <si>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</si>
  <si>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</si>
  <si>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</si>
  <si>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</si>
  <si>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</si>
  <si>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</si>
  <si>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</si>
  <si>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</si>
  <si>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</si>
  <si>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</si>
  <si>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</si>
  <si>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</si>
  <si>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</si>
  <si>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</si>
  <si>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</si>
  <si>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</si>
  <si>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</si>
  <si>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</si>
  <si>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</si>
  <si>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</si>
  <si>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</si>
  <si>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</si>
  <si>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</si>
  <si>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</si>
  <si>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</si>
  <si>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</si>
  <si>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</si>
  <si>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</si>
  <si>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</si>
  <si>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</si>
  <si>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</si>
  <si>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</si>
  <si>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</si>
  <si>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</si>
  <si>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</si>
  <si>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</si>
  <si>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</si>
  <si>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</si>
  <si>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</si>
  <si>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</si>
  <si>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</si>
  <si>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</si>
  <si>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</si>
  <si>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</si>
  <si>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</si>
  <si>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</si>
  <si>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</si>
  <si>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</si>
  <si>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</si>
  <si>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</si>
  <si>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</si>
  <si>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</si>
  <si>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</si>
  <si>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</si>
  <si>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</si>
  <si>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</si>
  <si>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</si>
  <si>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</si>
  <si>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</si>
  <si>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</si>
  <si>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</si>
  <si>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</si>
  <si>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</si>
  <si>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</si>
  <si>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</si>
  <si>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</si>
  <si>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</si>
  <si>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</si>
  <si>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</si>
  <si>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</si>
  <si>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</si>
  <si>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</si>
  <si>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</si>
  <si>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</si>
  <si>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</si>
  <si>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</si>
  <si>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</si>
  <si>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</si>
  <si>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</si>
  <si>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</si>
  <si>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</si>
  <si>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</si>
  <si>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</si>
  <si>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</si>
  <si>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</si>
  <si>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</si>
  <si>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</si>
  <si>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</si>
  <si>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</si>
  <si>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</si>
  <si>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</si>
  <si>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</si>
  <si>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</si>
  <si>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</si>
  <si>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</si>
  <si>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</si>
  <si>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</si>
  <si>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</si>
  <si>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</si>
  <si>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</si>
  <si>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</si>
  <si>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</si>
  <si>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</si>
  <si>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</si>
  <si>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</si>
  <si>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</si>
  <si>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</si>
  <si>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</si>
  <si>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</si>
  <si>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</si>
  <si>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</si>
  <si>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</si>
  <si>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</si>
  <si>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</si>
  <si>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</si>
  <si>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</si>
  <si>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</si>
  <si>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</si>
  <si>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</si>
  <si>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</si>
  <si>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</si>
  <si>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</si>
  <si>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</si>
  <si>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</si>
  <si>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</si>
  <si>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</si>
  <si>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</si>
  <si>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</si>
  <si>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</si>
  <si>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</si>
  <si>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</si>
  <si>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</si>
  <si>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</si>
  <si>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</si>
  <si>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</si>
  <si>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</si>
  <si>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</si>
  <si>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</si>
  <si>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</si>
  <si>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</si>
  <si>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</si>
  <si>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</si>
  <si>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</si>
  <si>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</si>
  <si>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</si>
  <si>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</si>
  <si>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</si>
  <si>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</si>
  <si>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</si>
  <si>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</si>
  <si>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</si>
  <si>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</si>
  <si>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</si>
  <si>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</si>
  <si>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</si>
  <si>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</si>
  <si>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</si>
  <si>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</si>
  <si>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</si>
  <si>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</si>
  <si>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</si>
  <si>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</si>
  <si>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</si>
  <si>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</si>
  <si>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</si>
  <si>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</si>
  <si>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</si>
  <si>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</si>
  <si>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</si>
  <si>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</si>
  <si>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</si>
  <si>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</si>
  <si>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</si>
  <si>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</si>
  <si>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</si>
  <si>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</si>
  <si>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</si>
  <si>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</si>
  <si>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</si>
  <si>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</si>
  <si>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</si>
  <si>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</si>
  <si>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</si>
  <si>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</si>
  <si>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</si>
  <si>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</si>
  <si>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</si>
  <si>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</si>
  <si>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</si>
  <si>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</si>
  <si>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</si>
  <si>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</si>
  <si>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</si>
  <si>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</si>
  <si>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</si>
  <si>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</si>
  <si>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</si>
  <si>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</si>
  <si>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</si>
  <si>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</si>
  <si>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</si>
  <si>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</si>
  <si>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</si>
  <si>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</si>
  <si>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</si>
  <si>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</si>
  <si>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</si>
  <si>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</si>
  <si>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</si>
  <si>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</si>
  <si>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</si>
  <si>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</si>
  <si>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</si>
  <si>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</si>
  <si>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</si>
  <si>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</si>
  <si>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</si>
  <si>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</si>
  <si>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</si>
  <si>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</si>
  <si>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</si>
  <si>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</si>
  <si>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</si>
  <si>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</si>
  <si>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</si>
  <si>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</si>
  <si>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</si>
  <si>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</si>
  <si>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</si>
  <si>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</si>
  <si>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</si>
  <si>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</si>
  <si>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</si>
  <si>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</si>
  <si>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</si>
  <si>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</si>
  <si>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</si>
  <si>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</si>
  <si>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</si>
  <si>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</si>
  <si>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</si>
  <si>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</si>
  <si>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</si>
  <si>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</si>
  <si>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</si>
  <si>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</si>
  <si>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</si>
  <si>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</si>
  <si>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</si>
  <si>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</si>
  <si>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</si>
  <si>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</si>
  <si>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</si>
  <si>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</si>
  <si>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</si>
  <si>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</si>
  <si>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</si>
  <si>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</si>
  <si>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</si>
  <si>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</si>
  <si>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</si>
  <si>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</si>
  <si>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</si>
  <si>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</si>
  <si>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</si>
  <si>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</si>
  <si>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</si>
  <si>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</si>
  <si>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</si>
  <si>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</si>
  <si>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</si>
  <si>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</si>
  <si>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</si>
  <si>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</si>
  <si>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</si>
  <si>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</si>
  <si>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</si>
  <si>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</si>
  <si>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</si>
  <si>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</si>
  <si>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</si>
  <si>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</si>
  <si>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</si>
  <si>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</si>
  <si>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</si>
  <si>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</si>
  <si>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</si>
  <si>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</si>
  <si>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</si>
  <si>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</si>
  <si>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</si>
  <si>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</si>
  <si>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</si>
  <si>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</si>
  <si>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</si>
  <si>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</si>
  <si>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</si>
  <si>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</si>
  <si>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</si>
  <si>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</si>
  <si>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</si>
  <si>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</si>
  <si>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</si>
  <si>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</si>
  <si>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</si>
  <si>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</si>
  <si>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</si>
  <si>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</si>
  <si>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</si>
  <si>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</si>
  <si>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</si>
  <si>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</si>
  <si>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</si>
  <si>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</si>
  <si>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</si>
  <si>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</si>
  <si>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</si>
  <si>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</si>
  <si>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</si>
  <si>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</si>
  <si>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</si>
  <si>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</si>
  <si>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</si>
  <si>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</si>
  <si>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</si>
  <si>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</si>
  <si>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</si>
  <si>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</si>
  <si>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</si>
  <si>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</si>
  <si>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</si>
  <si>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</si>
  <si>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</si>
  <si>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</si>
  <si>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</si>
  <si>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</si>
  <si>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</si>
  <si>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</si>
  <si>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</si>
  <si>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</si>
  <si>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</si>
  <si>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</si>
  <si>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</si>
  <si>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</si>
  <si>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</si>
  <si>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</si>
  <si>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</si>
  <si>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</si>
  <si>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</si>
  <si>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</si>
  <si>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</si>
  <si>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</si>
  <si>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</si>
  <si>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</si>
  <si>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</si>
  <si>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</si>
  <si>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</si>
  <si>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</si>
  <si>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</si>
  <si>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</si>
  <si>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</si>
  <si>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</si>
  <si>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</si>
  <si>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</si>
  <si>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</si>
  <si>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</si>
  <si>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</si>
  <si>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</si>
  <si>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</si>
  <si>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</si>
  <si>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</si>
  <si>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</si>
  <si>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</si>
  <si>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</si>
  <si>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</si>
  <si>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</si>
  <si>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</si>
  <si>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</si>
  <si>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</si>
  <si>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</si>
  <si>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</si>
  <si>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</si>
  <si>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</si>
  <si>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</si>
  <si>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</si>
  <si>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</si>
  <si>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</si>
  <si>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</si>
  <si>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</si>
  <si>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</si>
  <si>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</si>
  <si>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</si>
  <si>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</si>
  <si>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</si>
  <si>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</si>
  <si>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</si>
  <si>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</si>
  <si>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</si>
  <si>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</si>
  <si>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</si>
  <si>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</si>
  <si>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</si>
  <si>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</si>
  <si>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</si>
  <si>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</si>
  <si>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</si>
  <si>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</si>
  <si>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</si>
  <si>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</si>
  <si>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</si>
  <si>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</si>
  <si>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</si>
  <si>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</si>
  <si>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</si>
  <si>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</si>
  <si>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</si>
  <si>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</si>
  <si>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</si>
  <si>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</si>
  <si>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</si>
  <si>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</si>
  <si>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</si>
  <si>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</si>
  <si>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</si>
  <si>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</si>
  <si>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</si>
  <si>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</si>
  <si>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</si>
  <si>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</si>
  <si>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</si>
  <si>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</si>
  <si>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</si>
  <si>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</si>
  <si>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</si>
  <si>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</si>
  <si>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</si>
  <si>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</si>
  <si>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</si>
  <si>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</si>
  <si>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</si>
  <si>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</si>
  <si>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</si>
  <si>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</si>
  <si>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</si>
  <si>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</si>
  <si>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</si>
  <si>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</si>
  <si>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</si>
  <si>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</si>
  <si>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</si>
  <si>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</si>
  <si>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</si>
  <si>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</si>
  <si>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</si>
  <si>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</si>
  <si>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</si>
  <si>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</si>
  <si>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</si>
  <si>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</si>
  <si>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</si>
  <si>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</si>
  <si>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</si>
  <si>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</si>
  <si>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</si>
  <si>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</si>
  <si>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</si>
  <si>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</si>
  <si>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</si>
  <si>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</si>
  <si>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</si>
  <si>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</si>
  <si>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</si>
  <si>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</si>
  <si>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</si>
  <si>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</si>
  <si>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</si>
  <si>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</si>
  <si>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</si>
  <si>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</si>
  <si>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</si>
  <si>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</si>
  <si>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</si>
  <si>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</si>
  <si>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</si>
  <si>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</si>
  <si>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</si>
  <si>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</si>
  <si>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</si>
  <si>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</si>
  <si>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</si>
  <si>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</si>
  <si>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</si>
  <si>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</si>
  <si>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</si>
  <si>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</si>
  <si>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</si>
  <si>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</si>
  <si>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</si>
  <si>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</si>
  <si>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</si>
  <si>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</si>
  <si>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</si>
  <si>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</si>
  <si>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</si>
  <si>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</si>
  <si>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</si>
  <si>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</si>
  <si>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</si>
  <si>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</si>
  <si>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</si>
  <si>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</si>
  <si>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</si>
  <si>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</si>
  <si>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</si>
  <si>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</si>
  <si>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</si>
  <si>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</si>
  <si>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</si>
  <si>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</si>
  <si>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</si>
  <si>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</si>
  <si>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</si>
  <si>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</si>
  <si>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</si>
  <si>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</si>
  <si>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</si>
  <si>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</si>
  <si>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</si>
  <si>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</si>
  <si>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</si>
  <si>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</si>
  <si>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</si>
  <si>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</si>
  <si>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</si>
  <si>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</si>
  <si>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</si>
  <si>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</si>
  <si>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</si>
  <si>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</si>
  <si>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</si>
  <si>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</si>
  <si>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</si>
  <si>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</si>
  <si>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</si>
  <si>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</si>
  <si>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</si>
  <si>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</si>
  <si>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</si>
  <si>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</si>
  <si>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</si>
  <si>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</si>
  <si>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</si>
  <si>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</si>
  <si>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</si>
  <si>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</si>
  <si>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</si>
  <si>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</si>
  <si>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</si>
  <si>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</si>
  <si>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</si>
  <si>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</si>
  <si>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</si>
  <si>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</si>
  <si>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</si>
  <si>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</si>
  <si>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</si>
  <si>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</si>
  <si>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</si>
  <si>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</si>
  <si>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</si>
  <si>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</si>
  <si>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</si>
  <si>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</si>
  <si>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</si>
  <si>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</si>
  <si>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</si>
  <si>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</si>
  <si>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</si>
  <si>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</si>
  <si>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</si>
  <si>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</si>
  <si>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</si>
  <si>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</si>
  <si>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</si>
  <si>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</si>
  <si>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</si>
  <si>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</si>
  <si>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</si>
  <si>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</si>
  <si>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</si>
  <si>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</si>
  <si>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</si>
  <si>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</si>
  <si>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</si>
  <si>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</si>
  <si>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</si>
  <si>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</si>
  <si>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</si>
  <si>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</si>
  <si>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</si>
  <si>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</si>
  <si>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</si>
  <si>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</si>
  <si>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</si>
  <si>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</si>
  <si>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</si>
  <si>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</si>
  <si>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</si>
  <si>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</si>
  <si>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</si>
  <si>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</si>
  <si>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</si>
  <si>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</si>
  <si>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</si>
  <si>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</si>
  <si>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</si>
  <si>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</si>
  <si>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</si>
  <si>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</si>
  <si>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</si>
  <si>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</si>
  <si>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</si>
  <si>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</si>
  <si>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</si>
  <si>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</si>
  <si>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</si>
  <si>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</si>
  <si>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</si>
  <si>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</si>
  <si>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</si>
  <si>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</si>
  <si>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</si>
  <si>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</si>
  <si>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</si>
  <si>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</si>
  <si>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</si>
  <si>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</si>
  <si>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</si>
  <si>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</si>
  <si>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</si>
  <si>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</si>
  <si>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</si>
  <si>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</si>
  <si>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</si>
  <si>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</si>
  <si>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</si>
  <si>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</si>
  <si>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</si>
  <si>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</si>
  <si>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</si>
  <si>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</si>
  <si>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</si>
  <si>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</si>
  <si>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</si>
  <si>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</si>
  <si>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</si>
  <si>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</si>
  <si>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</si>
  <si>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</si>
  <si>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</si>
  <si>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</si>
  <si>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</si>
  <si>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</si>
  <si>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</si>
  <si>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</si>
  <si>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</si>
  <si>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</si>
  <si>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</si>
  <si>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</si>
  <si>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</si>
  <si>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</si>
  <si>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</si>
  <si>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</si>
  <si>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</si>
  <si>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</si>
  <si>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</si>
  <si>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</si>
  <si>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</si>
  <si>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</si>
  <si>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</si>
  <si>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</si>
  <si>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</si>
  <si>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</si>
  <si>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</si>
  <si>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</si>
  <si>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</si>
  <si>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</si>
  <si>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</si>
  <si>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</si>
  <si>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</si>
  <si>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</si>
  <si>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</si>
  <si>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</si>
  <si>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</si>
  <si>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</si>
  <si>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</si>
  <si>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</si>
  <si>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</si>
  <si>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</si>
  <si>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</si>
  <si>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</si>
  <si>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</si>
  <si>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</si>
  <si>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</si>
  <si>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</si>
  <si>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</si>
  <si>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</si>
  <si>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</si>
  <si>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</si>
  <si>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</si>
  <si>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</si>
  <si>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</si>
  <si>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</si>
  <si>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</si>
  <si>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</si>
  <si>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</si>
  <si>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</si>
  <si>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</si>
  <si>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</si>
  <si>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</si>
  <si>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</si>
  <si>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</si>
  <si>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</si>
  <si>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</si>
  <si>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</si>
  <si>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</si>
  <si>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</si>
  <si>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</si>
  <si>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</si>
  <si>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</si>
  <si>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</si>
  <si>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</si>
  <si>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</si>
  <si>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</si>
  <si>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</si>
  <si>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</si>
  <si>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</si>
  <si>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</si>
  <si>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</si>
  <si>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</si>
  <si>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</si>
  <si>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</si>
  <si>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</si>
  <si>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</si>
  <si>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</si>
  <si>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</si>
  <si>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</si>
  <si>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</si>
  <si>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</si>
  <si>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</si>
  <si>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</si>
  <si>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</si>
  <si>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</si>
  <si>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</si>
  <si>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</si>
  <si>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</si>
  <si>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</si>
  <si>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</si>
  <si>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</si>
  <si>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</si>
  <si>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</si>
  <si>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</si>
  <si>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</si>
  <si>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</si>
  <si>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</si>
  <si>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</si>
  <si>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</si>
  <si>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</si>
  <si>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</si>
  <si>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</si>
  <si>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</si>
  <si>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</si>
  <si>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</si>
  <si>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</si>
  <si>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</si>
  <si>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</si>
  <si>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</si>
  <si>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</si>
  <si>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</si>
  <si>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</si>
  <si>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</si>
  <si>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</si>
  <si>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</si>
  <si>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</si>
  <si>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</si>
  <si>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</si>
  <si>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</si>
  <si>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</si>
  <si>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</si>
  <si>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</si>
  <si>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</si>
  <si>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</si>
  <si>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</si>
  <si>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</si>
  <si>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</si>
  <si>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</si>
  <si>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</si>
  <si>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</si>
  <si>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</si>
  <si>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</si>
  <si>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</si>
  <si>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</si>
  <si>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</si>
  <si>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</si>
  <si>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</si>
  <si>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</si>
  <si>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</si>
  <si>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</si>
  <si>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</si>
  <si>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</si>
  <si>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</si>
  <si>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</si>
  <si>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</si>
  <si>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</si>
  <si>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</si>
  <si>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</si>
  <si>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</si>
  <si>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</si>
  <si>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</si>
  <si>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</si>
  <si>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</si>
  <si>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</si>
  <si>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</si>
  <si>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</si>
  <si>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</si>
  <si>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</si>
  <si>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</si>
  <si>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</si>
  <si>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</si>
  <si>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</si>
  <si>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</si>
  <si>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</si>
  <si>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</si>
  <si>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</si>
  <si>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</si>
  <si>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</si>
  <si>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</si>
  <si>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</si>
  <si>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</si>
  <si>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</si>
  <si>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</si>
  <si>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</si>
  <si>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</si>
  <si>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</si>
  <si>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</si>
  <si>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</si>
  <si>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</si>
  <si>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</si>
  <si>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</si>
  <si>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</si>
  <si>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</si>
  <si>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</si>
  <si>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</si>
  <si>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</si>
  <si>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</si>
  <si>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</si>
  <si>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</si>
  <si>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</si>
  <si>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</si>
  <si>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</si>
  <si>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</si>
  <si>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</si>
  <si>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</si>
  <si>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</si>
  <si>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</si>
  <si>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</si>
  <si>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</si>
  <si>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</si>
  <si>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</si>
  <si>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</si>
  <si>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</si>
  <si>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</si>
  <si>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</si>
  <si>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</si>
  <si>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</si>
  <si>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</si>
  <si>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</si>
  <si>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</si>
  <si>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</si>
  <si>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</si>
  <si>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</si>
  <si>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</si>
  <si>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</si>
  <si>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</si>
  <si>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</si>
  <si>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</si>
  <si>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</si>
  <si>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</si>
  <si>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</si>
  <si>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</si>
  <si>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</si>
  <si>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</si>
  <si>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</si>
  <si>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</si>
  <si>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</si>
  <si>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</si>
  <si>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</si>
  <si>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</si>
  <si>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</si>
  <si>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</si>
  <si>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</si>
  <si>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</si>
  <si>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</si>
  <si>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</si>
  <si>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</si>
  <si>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</si>
  <si>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</si>
  <si>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</si>
  <si>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</si>
  <si>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</si>
  <si>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</si>
  <si>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</si>
  <si>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</si>
  <si>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</si>
  <si>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</si>
  <si>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</si>
  <si>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</si>
  <si>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</si>
  <si>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</si>
  <si>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</si>
  <si>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</si>
  <si>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</si>
  <si>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</si>
  <si>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</si>
  <si>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</si>
  <si>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</si>
  <si>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</si>
  <si>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</si>
  <si>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</si>
  <si>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</si>
  <si>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</si>
  <si>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</si>
  <si>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</si>
  <si>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</si>
  <si>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</si>
  <si>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</si>
  <si>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</si>
  <si>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</si>
  <si>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</si>
  <si>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</si>
  <si>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</si>
  <si>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</si>
  <si>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</si>
  <si>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</si>
  <si>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</si>
  <si>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</si>
  <si>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</si>
  <si>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</si>
  <si>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</si>
  <si>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</si>
  <si>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</si>
  <si>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</si>
  <si>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</si>
  <si>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</si>
  <si>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</si>
  <si>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</si>
  <si>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</si>
  <si>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</si>
  <si>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</si>
  <si>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</si>
  <si>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</si>
  <si>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</si>
  <si>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</si>
  <si>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</si>
  <si>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</si>
  <si>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</si>
  <si>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</si>
  <si>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</si>
  <si>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</si>
  <si>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</si>
  <si>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</si>
  <si>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</si>
  <si>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</si>
  <si>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</si>
  <si>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</si>
  <si>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</si>
  <si>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</si>
  <si>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</si>
  <si>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</si>
  <si>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</si>
  <si>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</si>
  <si>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</si>
  <si>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</si>
  <si>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</si>
  <si>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</si>
  <si>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</si>
  <si>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</si>
  <si>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</si>
  <si>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</si>
  <si>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</si>
  <si>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</si>
  <si>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</si>
  <si>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</si>
  <si>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</si>
  <si>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</si>
  <si>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</si>
  <si>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</si>
  <si>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</si>
  <si>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</si>
  <si>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</si>
  <si>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</si>
  <si>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</si>
  <si>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</si>
  <si>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</si>
  <si>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</si>
  <si>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</si>
  <si>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</si>
  <si>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</si>
  <si>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</si>
  <si>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</si>
  <si>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</si>
  <si>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</si>
  <si>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</si>
  <si>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</si>
  <si>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</si>
  <si>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</si>
  <si>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</si>
  <si>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</si>
  <si>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</si>
  <si>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</si>
  <si>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</si>
  <si>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</si>
  <si>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</si>
  <si>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</si>
  <si>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</si>
  <si>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</si>
  <si>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</si>
  <si>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</si>
  <si>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</si>
  <si>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</si>
  <si>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</si>
  <si>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</si>
  <si>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</si>
  <si>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</si>
  <si>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</si>
  <si>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</si>
  <si>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</si>
  <si>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</si>
  <si>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</si>
  <si>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</si>
  <si>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</si>
  <si>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</si>
  <si>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</si>
  <si>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</si>
  <si>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</si>
  <si>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</si>
  <si>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</si>
  <si>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</si>
  <si>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</si>
  <si>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</si>
  <si>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</si>
  <si>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</si>
  <si>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</si>
  <si>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</si>
  <si>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</si>
  <si>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</si>
  <si>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</si>
  <si>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</si>
  <si>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</si>
  <si>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</si>
  <si>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</si>
  <si>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</si>
  <si>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</si>
  <si>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</si>
  <si>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</si>
  <si>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</si>
  <si>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</si>
  <si>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</si>
  <si>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</si>
  <si>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</si>
  <si>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</si>
  <si>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</si>
  <si>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</si>
  <si>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</si>
  <si>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</si>
  <si>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</si>
  <si>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</si>
  <si>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</si>
  <si>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</si>
  <si>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</si>
  <si>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</si>
  <si>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</si>
  <si>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</si>
  <si>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</si>
  <si>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</si>
  <si>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</si>
  <si>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</si>
  <si>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</si>
  <si>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</si>
  <si>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</si>
  <si>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</si>
  <si>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</si>
  <si>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</si>
  <si>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</si>
  <si>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</si>
  <si>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</si>
  <si>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</si>
  <si>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</si>
  <si>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</si>
  <si>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</si>
  <si>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</si>
  <si>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</si>
  <si>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</si>
  <si>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</si>
  <si>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</si>
  <si>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</si>
  <si>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</si>
  <si>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</si>
  <si>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</si>
  <si>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</si>
  <si>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</si>
  <si>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</si>
  <si>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</si>
  <si>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</si>
  <si>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</si>
  <si>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</si>
  <si>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</si>
  <si>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</si>
  <si>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</si>
  <si>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</si>
  <si>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</si>
  <si>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</si>
  <si>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</si>
  <si>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</si>
  <si>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</si>
  <si>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</si>
  <si>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</si>
  <si>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</si>
  <si>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</si>
  <si>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</si>
  <si>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</si>
  <si>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</si>
  <si>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</si>
  <si>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</si>
  <si>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</si>
  <si>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</si>
  <si>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</si>
  <si>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</si>
  <si>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</si>
  <si>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</si>
  <si>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</si>
  <si>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</si>
  <si>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</si>
  <si>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</si>
  <si>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</si>
  <si>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</si>
  <si>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</si>
  <si>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</si>
  <si>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</si>
  <si>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</si>
  <si>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</si>
  <si>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</si>
  <si>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</si>
  <si>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</si>
  <si>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</si>
  <si>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</si>
  <si>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</si>
  <si>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</si>
  <si>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</si>
  <si>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</si>
  <si>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</si>
  <si>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</si>
  <si>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</si>
  <si>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</si>
  <si>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</si>
  <si>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</si>
  <si>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</si>
  <si>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</si>
  <si>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</si>
  <si>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</si>
  <si>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</si>
  <si>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</si>
  <si>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</si>
  <si>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</si>
  <si>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</si>
  <si>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</si>
  <si>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</si>
  <si>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</si>
  <si>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</si>
  <si>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</si>
  <si>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</si>
  <si>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</si>
  <si>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</si>
  <si>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</si>
  <si>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</si>
  <si>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</si>
  <si>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</si>
  <si>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</si>
  <si>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</si>
  <si>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</si>
  <si>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</si>
  <si>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</si>
  <si>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</si>
  <si>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</si>
  <si>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</si>
  <si>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</si>
  <si>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</si>
  <si>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</si>
  <si>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</si>
  <si>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</si>
  <si>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</si>
  <si>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</si>
  <si>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</si>
  <si>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</si>
  <si>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</si>
  <si>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</si>
  <si>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</si>
  <si>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</si>
  <si>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</si>
  <si>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</si>
  <si>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</si>
  <si>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</si>
  <si>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</si>
  <si>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</si>
  <si>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</si>
  <si>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</si>
  <si>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</si>
  <si>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</si>
  <si>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</si>
  <si>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</si>
  <si>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</si>
  <si>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</si>
  <si>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</si>
  <si>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</si>
  <si>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</si>
  <si>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</si>
  <si>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</si>
  <si>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</si>
  <si>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</si>
  <si>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</si>
  <si>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</si>
  <si>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</si>
  <si>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</si>
  <si>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</si>
  <si>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</si>
  <si>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</si>
  <si>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</si>
  <si>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</si>
  <si>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</si>
  <si>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</si>
  <si>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</si>
  <si>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</si>
  <si>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</si>
  <si>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</si>
  <si>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</si>
  <si>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</si>
  <si>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</si>
  <si>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</si>
  <si>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</si>
  <si>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</si>
  <si>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</si>
  <si>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</si>
  <si>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</si>
  <si>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</si>
  <si>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</si>
  <si>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</si>
  <si>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</si>
  <si>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</si>
  <si>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</si>
  <si>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</si>
  <si>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</si>
  <si>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</si>
  <si>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</si>
  <si>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</si>
  <si>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</si>
  <si>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</si>
  <si>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</si>
  <si>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</si>
  <si>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</si>
  <si>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</si>
  <si>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</si>
  <si>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</si>
  <si>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</si>
  <si>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</si>
  <si>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</si>
  <si>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</si>
  <si>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</si>
  <si>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</si>
  <si>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</si>
  <si>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</si>
  <si>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</si>
  <si>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</si>
  <si>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</si>
  <si>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</si>
  <si>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</si>
  <si>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</si>
  <si>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</si>
  <si>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</si>
  <si>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</si>
  <si>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</si>
  <si>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</si>
  <si>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</si>
  <si>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</si>
  <si>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</si>
  <si>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</si>
  <si>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</si>
  <si>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</si>
  <si>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</si>
  <si>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</si>
  <si>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</si>
  <si>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</si>
  <si>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</si>
  <si>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</si>
  <si>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</si>
  <si>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</si>
  <si>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</si>
  <si>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</si>
  <si>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</si>
  <si>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</si>
  <si>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</si>
  <si>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</si>
  <si>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</si>
  <si>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</si>
  <si>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</si>
  <si>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</si>
  <si>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</si>
  <si>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</si>
  <si>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</si>
  <si>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</si>
  <si>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</si>
  <si>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</si>
  <si>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</si>
  <si>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</si>
  <si>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</si>
  <si>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</si>
  <si>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</si>
  <si>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</si>
  <si>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</si>
  <si>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</si>
  <si>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</si>
  <si>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</si>
  <si>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</si>
  <si>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</si>
  <si>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</si>
  <si>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</si>
  <si>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</si>
  <si>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</si>
  <si>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</si>
  <si>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</si>
  <si>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</si>
  <si>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</si>
  <si>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</si>
  <si>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</si>
  <si>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</si>
  <si>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</si>
  <si>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</si>
  <si>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</si>
  <si>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</si>
  <si>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</si>
  <si>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</si>
  <si>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</si>
  <si>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</si>
  <si>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</si>
  <si>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</si>
  <si>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</si>
  <si>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</si>
  <si>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</si>
  <si>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</si>
  <si>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</si>
  <si>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</si>
  <si>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</si>
  <si>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</si>
  <si>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</si>
  <si>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</si>
  <si>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</si>
  <si>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</si>
  <si>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</si>
  <si>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</si>
  <si>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</si>
  <si>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</si>
  <si>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</si>
  <si>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</si>
  <si>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</si>
  <si>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</si>
  <si>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</si>
  <si>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</si>
  <si>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</si>
  <si>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</si>
  <si>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</si>
  <si>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</si>
  <si>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</si>
  <si>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</si>
  <si>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</si>
  <si>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</si>
  <si>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</si>
  <si>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</si>
  <si>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</si>
  <si>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</si>
  <si>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</si>
  <si>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</si>
  <si>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</si>
  <si>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</si>
  <si>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</si>
  <si>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</si>
  <si>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</si>
  <si>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</si>
  <si>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</si>
  <si>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</si>
  <si>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</si>
  <si>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</si>
  <si>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</si>
  <si>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</si>
  <si>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</si>
  <si>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</si>
  <si>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</si>
  <si>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</si>
  <si>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</si>
  <si>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</si>
  <si>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</si>
  <si>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</si>
  <si>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</si>
  <si>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</si>
  <si>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</si>
  <si>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</si>
  <si>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</si>
  <si>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</si>
  <si>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</si>
  <si>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</si>
  <si>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</si>
  <si>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</si>
  <si>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</si>
  <si>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</si>
  <si>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</si>
  <si>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</si>
  <si>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</si>
  <si>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</si>
  <si>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</si>
  <si>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</si>
  <si>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</si>
  <si>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</si>
  <si>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</si>
  <si>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</si>
  <si>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</si>
  <si>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</si>
  <si>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</si>
  <si>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</si>
  <si>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</si>
  <si>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</si>
  <si>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</si>
  <si>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</si>
  <si>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</si>
  <si>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</si>
  <si>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</si>
  <si>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</si>
  <si>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</si>
  <si>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</si>
  <si>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</si>
  <si>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</si>
  <si>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</si>
  <si>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</si>
  <si>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</si>
  <si>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</si>
  <si>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</si>
  <si>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</si>
  <si>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</si>
  <si>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</si>
  <si>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</si>
  <si>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</si>
  <si>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</si>
  <si>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</si>
  <si>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</si>
  <si>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</si>
  <si>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</si>
  <si>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</si>
  <si>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</si>
  <si>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</si>
  <si>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</si>
  <si>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</si>
  <si>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</si>
  <si>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</si>
  <si>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</si>
  <si>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</si>
  <si>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</si>
  <si>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</si>
  <si>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</si>
  <si>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</si>
  <si>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</si>
  <si>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</si>
  <si>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</si>
  <si>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</si>
  <si>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</si>
  <si>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</si>
  <si>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</si>
  <si>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</si>
  <si>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</si>
  <si>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</si>
  <si>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</si>
  <si>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</si>
  <si>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</si>
  <si>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</si>
  <si>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</si>
  <si>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</si>
  <si>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</si>
  <si>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</si>
  <si>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</si>
  <si>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</si>
  <si>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</si>
  <si>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</si>
  <si>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</si>
  <si>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</si>
  <si>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</si>
  <si>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</si>
  <si>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</si>
  <si>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</si>
  <si>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</si>
  <si>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</si>
  <si>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</si>
  <si>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</si>
  <si>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</si>
  <si>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</si>
  <si>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</si>
  <si>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</si>
  <si>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</si>
  <si>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</si>
  <si>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</si>
  <si>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</si>
  <si>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</si>
  <si>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</si>
  <si>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</si>
  <si>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</si>
  <si>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</si>
  <si>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</si>
  <si>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</si>
  <si>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</si>
  <si>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</si>
  <si>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</si>
  <si>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</si>
  <si>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</si>
  <si>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</si>
  <si>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</si>
  <si>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</si>
  <si>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</si>
  <si>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</si>
  <si>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</si>
  <si>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</si>
  <si>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</si>
  <si>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</si>
  <si>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</si>
  <si>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</si>
  <si>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</si>
  <si>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</si>
  <si>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</si>
  <si>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</si>
  <si>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</si>
  <si>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</si>
  <si>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</si>
  <si>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</si>
  <si>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</si>
  <si>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</si>
  <si>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</si>
  <si>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</si>
  <si>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</si>
  <si>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</si>
  <si>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</si>
  <si>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</si>
  <si>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</si>
  <si>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</si>
  <si>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</si>
  <si>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</si>
  <si>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</si>
  <si>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</si>
  <si>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</si>
  <si>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</si>
  <si>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</si>
  <si>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</si>
  <si>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</si>
  <si>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</si>
  <si>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</si>
  <si>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</si>
  <si>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</si>
  <si>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</si>
  <si>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</si>
  <si>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</si>
  <si>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</si>
  <si>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</si>
  <si>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</si>
  <si>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</si>
  <si>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</si>
  <si>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</si>
  <si>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</si>
  <si>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</si>
  <si>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</si>
  <si>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</si>
  <si>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</si>
  <si>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</si>
  <si>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</si>
  <si>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</si>
  <si>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</si>
  <si>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</si>
  <si>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</si>
  <si>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</si>
  <si>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</si>
  <si>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</si>
  <si>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</si>
  <si>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</si>
  <si>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</si>
  <si>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</si>
  <si>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</si>
  <si>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</si>
  <si>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</si>
  <si>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</si>
  <si>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</si>
  <si>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</si>
  <si>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</si>
  <si>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</si>
  <si>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</si>
  <si>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</si>
  <si>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</si>
  <si>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</si>
  <si>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</si>
  <si>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</si>
  <si>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</si>
  <si>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</si>
  <si>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</si>
  <si>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</si>
  <si>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</si>
  <si>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</si>
  <si>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</si>
  <si>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</si>
  <si>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</si>
  <si>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</si>
  <si>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</si>
  <si>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</si>
  <si>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</si>
  <si>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</si>
  <si>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</si>
  <si>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</si>
  <si>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</si>
  <si>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</si>
  <si>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</si>
  <si>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</si>
  <si>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</si>
  <si>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</si>
  <si>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</si>
  <si>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</si>
  <si>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</si>
  <si>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</si>
  <si>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</si>
  <si>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</si>
  <si>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</si>
  <si>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</si>
  <si>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</si>
  <si>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</si>
  <si>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</si>
  <si>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</si>
  <si>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</si>
  <si>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</si>
  <si>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</si>
  <si>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</si>
  <si>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</si>
  <si>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</si>
  <si>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</si>
  <si>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</si>
  <si>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</si>
  <si>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</si>
  <si>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</si>
  <si>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</si>
  <si>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</si>
  <si>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</si>
  <si>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</si>
  <si>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</si>
  <si>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</si>
  <si>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</si>
  <si>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</si>
  <si>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</si>
  <si>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</si>
  <si>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</si>
  <si>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</si>
  <si>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</si>
  <si>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</si>
  <si>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</si>
  <si>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</si>
  <si>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</si>
  <si>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</si>
  <si>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</si>
  <si>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</si>
  <si>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</si>
  <si>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</si>
  <si>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</si>
  <si>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</si>
  <si>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</si>
  <si>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</si>
  <si>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</si>
  <si>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</si>
  <si>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</si>
  <si>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</si>
  <si>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</si>
  <si>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</si>
  <si>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</si>
  <si>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</si>
  <si>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</si>
  <si>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</si>
  <si>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</si>
  <si>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</si>
  <si>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</si>
  <si>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</si>
  <si>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</si>
  <si>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</si>
  <si>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</si>
  <si>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</si>
  <si>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</si>
  <si>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</si>
  <si>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</si>
  <si>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</si>
  <si>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</si>
  <si>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</si>
  <si>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</si>
  <si>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</si>
  <si>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</si>
  <si>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</si>
  <si>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</si>
  <si>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</si>
  <si>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</si>
  <si>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</si>
  <si>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</si>
  <si>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</si>
  <si>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</si>
  <si>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</si>
  <si>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</si>
  <si>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</si>
  <si>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</si>
  <si>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</si>
  <si>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</si>
  <si>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</si>
  <si>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</si>
  <si>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</si>
  <si>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</si>
  <si>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</si>
  <si>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</si>
  <si>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</si>
  <si>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</si>
  <si>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</si>
  <si>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</si>
  <si>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</si>
  <si>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</si>
  <si>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</si>
  <si>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</si>
  <si>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</si>
  <si>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</si>
  <si>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</si>
  <si>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</si>
  <si>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</si>
  <si>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</si>
  <si>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</si>
  <si>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</si>
  <si>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</si>
  <si>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</si>
  <si>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</si>
  <si>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</si>
  <si>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</si>
  <si>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</si>
  <si>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</si>
  <si>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</si>
  <si>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</si>
  <si>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</si>
  <si>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</si>
  <si>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</si>
  <si>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</si>
  <si>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</si>
  <si>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</si>
  <si>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</si>
  <si>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</si>
  <si>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</si>
  <si>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</si>
  <si>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</si>
  <si>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</si>
  <si>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</si>
  <si>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</si>
  <si>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</si>
  <si>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</si>
  <si>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</si>
  <si>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</si>
  <si>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</si>
  <si>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</si>
  <si>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</si>
  <si>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</si>
  <si>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</si>
  <si>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</si>
  <si>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</si>
  <si>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</si>
  <si>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</si>
  <si>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</si>
  <si>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</si>
  <si>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</si>
  <si>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</si>
  <si>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</si>
  <si>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</si>
  <si>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</si>
  <si>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</si>
  <si>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</si>
  <si>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</si>
  <si>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</si>
  <si>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</si>
  <si>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</si>
  <si>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</si>
  <si>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</si>
  <si>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</si>
  <si>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</si>
  <si>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</si>
  <si>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</si>
  <si>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</si>
  <si>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</si>
  <si>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</si>
  <si>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</si>
  <si>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</si>
  <si>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</si>
  <si>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</si>
  <si>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</si>
  <si>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</si>
  <si>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</si>
  <si>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</si>
  <si>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</si>
  <si>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</si>
  <si>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</si>
  <si>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</si>
  <si>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</si>
  <si>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</si>
  <si>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</si>
  <si>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</si>
  <si>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</si>
  <si>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</si>
  <si>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</si>
  <si>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</si>
  <si>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</si>
  <si>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</si>
  <si>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</si>
  <si>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</si>
  <si>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</si>
  <si>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</si>
  <si>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</si>
  <si>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</si>
  <si>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</si>
  <si>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</si>
  <si>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</si>
  <si>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</si>
  <si>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</si>
  <si>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</si>
  <si>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</si>
  <si>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</si>
  <si>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</si>
  <si>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</si>
  <si>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</si>
  <si>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</si>
  <si>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</si>
  <si>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</si>
  <si>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</si>
  <si>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</si>
  <si>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</si>
  <si>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</si>
  <si>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</si>
  <si>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</si>
  <si>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</si>
  <si>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</si>
  <si>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</si>
  <si>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</si>
  <si>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</si>
  <si>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</si>
  <si>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</si>
  <si>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</si>
  <si>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</si>
  <si>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</si>
  <si>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</si>
  <si>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</si>
  <si>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</si>
  <si>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</si>
  <si>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</si>
  <si>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</si>
  <si>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</si>
  <si>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</si>
  <si>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</si>
  <si>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</si>
  <si>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</si>
  <si>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</si>
  <si>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</si>
  <si>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</si>
  <si>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</si>
  <si>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</si>
  <si>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</si>
  <si>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</si>
  <si>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</si>
  <si>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</si>
  <si>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</si>
  <si>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</si>
  <si>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</si>
  <si>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</si>
  <si>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</si>
  <si>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</si>
  <si>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</si>
  <si>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</si>
  <si>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</si>
  <si>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</si>
  <si>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</si>
  <si>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</si>
  <si>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</si>
  <si>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</si>
  <si>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</si>
  <si>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</si>
  <si>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</si>
  <si>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</si>
  <si>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</si>
  <si>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</si>
  <si>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</si>
  <si>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</si>
  <si>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</si>
  <si>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</si>
  <si>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</si>
  <si>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</si>
  <si>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</si>
  <si>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</si>
  <si>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</si>
  <si>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</si>
  <si>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</si>
  <si>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</si>
  <si>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</si>
  <si>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</si>
  <si>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</si>
  <si>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</si>
  <si>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</si>
  <si>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</si>
  <si>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</si>
  <si>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</si>
  <si>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</si>
  <si>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</si>
  <si>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</si>
  <si>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</si>
  <si>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</si>
  <si>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</si>
  <si>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</si>
  <si>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</si>
  <si>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</si>
  <si>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</si>
  <si>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</si>
  <si>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</si>
  <si>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</si>
  <si>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</si>
  <si>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</si>
  <si>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</si>
  <si>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</si>
  <si>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</si>
  <si>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</si>
  <si>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</si>
  <si>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</si>
  <si>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</si>
  <si>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</si>
  <si>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</si>
  <si>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</si>
  <si>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</si>
  <si>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</si>
  <si>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</si>
  <si>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</si>
  <si>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</si>
  <si>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</si>
  <si>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</si>
  <si>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</si>
  <si>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</si>
  <si>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</si>
  <si>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</si>
  <si>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</si>
  <si>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</si>
  <si>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</si>
  <si>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</si>
  <si>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</si>
  <si>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</si>
  <si>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</si>
  <si>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</si>
  <si>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</si>
  <si>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</si>
  <si>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</si>
  <si>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</si>
  <si>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</si>
  <si>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</si>
  <si>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</si>
  <si>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</si>
  <si>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</si>
  <si>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</si>
  <si>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</si>
  <si>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</si>
  <si>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</si>
  <si>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</si>
  <si>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</si>
  <si>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</si>
  <si>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</si>
  <si>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</si>
  <si>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</si>
  <si>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</si>
  <si>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</si>
  <si>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</si>
  <si>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</si>
  <si>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</si>
  <si>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</si>
  <si>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</si>
  <si>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</si>
  <si>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</si>
  <si>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</si>
  <si>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</si>
  <si>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</si>
  <si>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</si>
  <si>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</si>
  <si>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</si>
  <si>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</si>
  <si>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</si>
  <si>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</si>
  <si>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</si>
  <si>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</si>
  <si>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</si>
  <si>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</si>
  <si>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</si>
  <si>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</si>
  <si>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</si>
  <si>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</si>
  <si>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</si>
  <si>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</si>
  <si>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</si>
  <si>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</si>
  <si>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</si>
  <si>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</si>
  <si>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</si>
  <si>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</si>
  <si>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</si>
  <si>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</si>
  <si>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</si>
  <si>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</si>
  <si>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</si>
  <si>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</si>
  <si>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</si>
  <si>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</si>
  <si>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</si>
  <si>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</si>
  <si>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</si>
  <si>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</si>
  <si>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</si>
  <si>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</si>
  <si>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</si>
  <si>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</si>
  <si>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</si>
  <si>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</si>
  <si>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</si>
  <si>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</si>
  <si>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</si>
  <si>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</si>
  <si>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</si>
  <si>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</si>
  <si>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</si>
  <si>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</si>
  <si>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</si>
  <si>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</si>
  <si>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</si>
  <si>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</si>
  <si>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</si>
  <si>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</si>
  <si>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</si>
  <si>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</si>
  <si>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</si>
  <si>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</si>
  <si>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</si>
  <si>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</si>
  <si>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</si>
  <si>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</si>
  <si>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</si>
  <si>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</si>
  <si>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</si>
  <si>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</si>
  <si>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</si>
  <si>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</si>
  <si>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</si>
  <si>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</si>
  <si>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</si>
  <si>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</si>
  <si>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</si>
  <si>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</si>
  <si>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</si>
  <si>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</si>
  <si>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</si>
  <si>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</si>
  <si>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</si>
  <si>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</si>
  <si>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</si>
  <si>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</si>
  <si>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</si>
  <si>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</si>
  <si>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</si>
  <si>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</si>
  <si>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</si>
  <si>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</si>
  <si>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</si>
  <si>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</si>
  <si>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</si>
  <si>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</si>
  <si>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</si>
  <si>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</si>
  <si>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</si>
  <si>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</si>
  <si>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</si>
  <si>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</si>
  <si>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</si>
  <si>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</si>
  <si>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</si>
  <si>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</si>
  <si>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</si>
  <si>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</si>
  <si>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</si>
  <si>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</si>
  <si>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</si>
  <si>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</si>
  <si>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</si>
  <si>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</si>
  <si>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</si>
  <si>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</si>
  <si>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</si>
  <si>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</si>
  <si>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</si>
  <si>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</si>
  <si>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</si>
  <si>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</si>
  <si>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</si>
  <si>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</si>
  <si>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</si>
  <si>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</si>
  <si>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</si>
  <si>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</si>
  <si>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</si>
  <si>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</si>
  <si>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</si>
  <si>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</si>
  <si>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</si>
  <si>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</si>
  <si>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</si>
  <si>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</si>
  <si>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</si>
  <si>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</si>
  <si>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</si>
  <si>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</si>
  <si>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</si>
  <si>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</si>
  <si>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</si>
  <si>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</si>
  <si>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</si>
  <si>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</si>
  <si>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</si>
  <si>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</si>
  <si>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</si>
  <si>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</si>
  <si>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</si>
  <si>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</si>
  <si>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</si>
  <si>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</si>
  <si>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</si>
  <si>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</si>
  <si>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</si>
  <si>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</si>
  <si>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</si>
  <si>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</si>
  <si>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</si>
  <si>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</si>
  <si>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</si>
  <si>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</si>
  <si>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</si>
  <si>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</si>
  <si>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</si>
  <si>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</si>
  <si>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</si>
  <si>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</si>
  <si>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</si>
  <si>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</si>
  <si>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</si>
  <si>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</si>
  <si>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</si>
  <si>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</si>
  <si>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</si>
  <si>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</si>
  <si>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</si>
  <si>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</si>
  <si>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</si>
  <si>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</si>
  <si>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</si>
  <si>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</si>
  <si>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</si>
  <si>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</si>
  <si>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</si>
  <si>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</si>
  <si>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</si>
  <si>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</si>
  <si>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</si>
  <si>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</si>
  <si>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</si>
  <si>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</si>
  <si>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</si>
  <si>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</si>
  <si>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</si>
  <si>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</si>
  <si>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</si>
  <si>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</si>
  <si>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</si>
  <si>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</si>
  <si>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</si>
  <si>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</si>
  <si>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</si>
  <si>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</si>
  <si>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</si>
  <si>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</si>
  <si>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</si>
  <si>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</si>
  <si>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</si>
  <si>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</si>
  <si>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</si>
  <si>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</si>
  <si>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</si>
  <si>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</si>
  <si>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</si>
  <si>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</si>
  <si>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</si>
  <si>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</si>
  <si>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</si>
  <si>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</si>
  <si>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</si>
  <si>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</si>
  <si>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</si>
  <si>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</si>
  <si>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</si>
  <si>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</si>
  <si>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</si>
  <si>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</si>
  <si>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</si>
  <si>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</si>
  <si>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</si>
  <si>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</si>
  <si>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</si>
  <si>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</si>
  <si>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</si>
  <si>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</si>
  <si>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</si>
  <si>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</si>
  <si>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</si>
  <si>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</si>
  <si>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</si>
  <si>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</si>
  <si>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</si>
  <si>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</si>
  <si>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</si>
  <si>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</si>
  <si>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</si>
  <si>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</si>
  <si>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</si>
  <si>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</si>
  <si>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</si>
  <si>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</si>
  <si>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</si>
  <si>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</si>
  <si>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</si>
  <si>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</si>
  <si>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</si>
  <si>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</si>
  <si>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</si>
  <si>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</si>
  <si>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</si>
  <si>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</si>
  <si>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</si>
  <si>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</si>
  <si>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</si>
  <si>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</si>
  <si>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</si>
  <si>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</si>
  <si>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</si>
  <si>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</si>
  <si>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</si>
  <si>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</si>
  <si>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</si>
  <si>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</si>
  <si>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</si>
  <si>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</si>
  <si>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</si>
  <si>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</si>
  <si>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</si>
  <si>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</si>
  <si>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</si>
  <si>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</si>
  <si>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</si>
  <si>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</si>
  <si>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</si>
  <si>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</si>
  <si>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</si>
  <si>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</si>
  <si>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</si>
  <si>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</si>
  <si>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</si>
  <si>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</si>
  <si>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</si>
  <si>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</si>
  <si>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</si>
  <si>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</si>
  <si>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</si>
  <si>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</si>
  <si>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</si>
  <si>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</si>
  <si>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</si>
  <si>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</si>
  <si>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</si>
  <si>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</si>
  <si>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</si>
  <si>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</si>
  <si>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</si>
  <si>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</si>
  <si>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</si>
  <si>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</si>
  <si>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</si>
  <si>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</si>
  <si>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</si>
  <si>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</si>
  <si>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</si>
  <si>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</si>
  <si>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</si>
  <si>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</si>
  <si>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</si>
  <si>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</si>
  <si>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</si>
  <si>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</si>
  <si>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</si>
  <si>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</si>
  <si>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</si>
  <si>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</si>
  <si>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</si>
  <si>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</si>
  <si>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</si>
  <si>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</si>
  <si>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</si>
  <si>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</si>
  <si>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</si>
  <si>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</si>
  <si>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</si>
  <si>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</si>
  <si>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</si>
  <si>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</si>
  <si>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</si>
  <si>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</si>
  <si>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</si>
  <si>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</si>
  <si>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</si>
  <si>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</si>
  <si>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</si>
  <si>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</si>
  <si>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</si>
  <si>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</si>
  <si>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</si>
  <si>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</si>
  <si>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</si>
  <si>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</si>
  <si>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</si>
  <si>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</si>
  <si>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</si>
  <si>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</si>
  <si>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</si>
  <si>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</si>
  <si>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</si>
  <si>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</si>
  <si>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</si>
  <si>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</si>
  <si>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</si>
  <si>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</si>
  <si>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</si>
  <si>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</si>
  <si>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</si>
  <si>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</si>
  <si>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</si>
  <si>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</si>
  <si>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</si>
  <si>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</si>
  <si>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</si>
  <si>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</si>
  <si>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</si>
  <si>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</si>
  <si>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</si>
  <si>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</si>
  <si>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</si>
  <si>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</si>
  <si>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</si>
  <si>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</si>
  <si>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</si>
  <si>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</si>
  <si>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</si>
  <si>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</si>
  <si>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</si>
  <si>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</si>
  <si>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</si>
  <si>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</si>
  <si>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</si>
  <si>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</si>
  <si>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</si>
  <si>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</si>
  <si>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</si>
  <si>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</si>
  <si>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</si>
  <si>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</si>
  <si>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</si>
  <si>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</si>
  <si>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</si>
  <si>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</si>
  <si>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</si>
  <si>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</si>
  <si>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</si>
  <si>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</si>
  <si>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</si>
  <si>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</si>
  <si>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</si>
  <si>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</si>
  <si>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</si>
  <si>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</si>
  <si>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</si>
  <si>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</si>
  <si>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</si>
  <si>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</si>
  <si>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</si>
  <si>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</si>
  <si>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</si>
  <si>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</si>
  <si>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</si>
  <si>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</si>
  <si>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</si>
  <si>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</si>
  <si>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</si>
  <si>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</si>
  <si>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</si>
  <si>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</si>
  <si>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</si>
  <si>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</si>
  <si>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</si>
  <si>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</si>
  <si>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</si>
  <si>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</si>
  <si>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</si>
  <si>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</si>
  <si>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</si>
  <si>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</si>
  <si>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</si>
  <si>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</si>
  <si>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</si>
  <si>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</si>
  <si>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</si>
  <si>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</si>
  <si>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</si>
  <si>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</si>
  <si>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</si>
  <si>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</si>
  <si>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</si>
  <si>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</si>
  <si>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</si>
  <si>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</si>
  <si>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</si>
  <si>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</si>
  <si>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</si>
  <si>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</si>
  <si>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</si>
  <si>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</si>
  <si>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</si>
  <si>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</si>
  <si>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</si>
  <si>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</si>
  <si>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</si>
  <si>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</si>
  <si>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</si>
  <si>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</si>
  <si>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</si>
  <si>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</si>
  <si>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</si>
  <si>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</si>
  <si>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</si>
  <si>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</si>
  <si>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</si>
  <si>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</si>
  <si>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</si>
  <si>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</si>
  <si>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</si>
  <si>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</si>
  <si>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</si>
  <si>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</si>
  <si>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</si>
  <si>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</si>
  <si>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</si>
  <si>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</si>
  <si>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</si>
  <si>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</si>
  <si>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</si>
  <si>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</si>
  <si>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</si>
  <si>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</si>
  <si>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</si>
  <si>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</si>
  <si>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</si>
  <si>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</si>
  <si>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</si>
  <si>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</si>
  <si>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</si>
  <si>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</si>
  <si>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</si>
  <si>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</si>
  <si>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</si>
  <si>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</si>
  <si>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</si>
  <si>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</si>
  <si>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</si>
  <si>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</si>
  <si>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</si>
  <si>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</si>
  <si>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</si>
  <si>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</si>
  <si>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</si>
  <si>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</si>
  <si>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</si>
  <si>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</si>
  <si>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</si>
  <si>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</si>
  <si>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</si>
  <si>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</si>
  <si>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</si>
  <si>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</si>
  <si>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</si>
  <si>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</si>
  <si>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</si>
  <si>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</si>
  <si>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</si>
  <si>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</si>
  <si>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</si>
  <si>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</si>
  <si>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</si>
  <si>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</si>
  <si>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</si>
  <si>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</si>
  <si>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</si>
  <si>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</si>
  <si>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</si>
  <si>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</si>
  <si>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</si>
  <si>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</si>
  <si>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</si>
  <si>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</si>
  <si>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</si>
  <si>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</si>
  <si>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</si>
  <si>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</si>
  <si>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</si>
  <si>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</si>
  <si>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</si>
  <si>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</si>
  <si>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</si>
  <si>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</si>
  <si>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</si>
  <si>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</si>
  <si>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</si>
  <si>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</si>
  <si>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</si>
  <si>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</si>
  <si>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</si>
  <si>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</si>
  <si>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</si>
  <si>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</si>
  <si>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</si>
  <si>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</si>
  <si>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</si>
  <si>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</si>
  <si>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</si>
  <si>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</si>
  <si>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</si>
  <si>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</si>
  <si>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</si>
  <si>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</si>
  <si>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</si>
  <si>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</si>
  <si>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</si>
  <si>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</si>
  <si>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</si>
  <si>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</si>
  <si>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</si>
  <si>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</si>
  <si>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</si>
  <si>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</si>
  <si>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</si>
  <si>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</si>
  <si>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</si>
  <si>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</si>
  <si>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</si>
  <si>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</si>
  <si>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</si>
  <si>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</si>
  <si>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</si>
  <si>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</si>
  <si>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</si>
  <si>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</si>
  <si>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</si>
  <si>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</si>
  <si>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</si>
  <si>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</si>
  <si>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</si>
  <si>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</si>
  <si>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</si>
  <si>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</si>
  <si>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</si>
  <si>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</si>
  <si>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</si>
  <si>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</si>
  <si>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</si>
  <si>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</si>
  <si>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</si>
  <si>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</si>
  <si>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</si>
  <si>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</si>
  <si>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</si>
  <si>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</si>
  <si>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</si>
  <si>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</si>
  <si>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</si>
  <si>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</si>
  <si>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</si>
  <si>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</si>
  <si>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</si>
  <si>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</si>
  <si>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</si>
  <si>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</si>
  <si>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</si>
  <si>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</si>
  <si>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</si>
  <si>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</si>
  <si>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</si>
  <si>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</si>
  <si>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</si>
  <si>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</si>
  <si>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</si>
  <si>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</si>
  <si>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</si>
  <si>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</si>
  <si>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</si>
  <si>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</si>
  <si>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</si>
  <si>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</si>
  <si>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</si>
  <si>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</si>
  <si>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</si>
  <si>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</si>
  <si>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</si>
  <si>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</si>
  <si>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</si>
  <si>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</si>
  <si>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</si>
  <si>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</si>
  <si>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</si>
  <si>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</si>
  <si>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</si>
  <si>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</si>
  <si>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</si>
  <si>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</si>
  <si>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</si>
  <si>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</si>
  <si>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</si>
  <si>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</si>
  <si>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</si>
  <si>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</si>
  <si>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</si>
  <si>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</si>
  <si>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</si>
  <si>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</si>
  <si>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</si>
  <si>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</si>
  <si>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</si>
  <si>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</si>
  <si>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</si>
  <si>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</si>
  <si>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</si>
  <si>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</si>
  <si>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</si>
  <si>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</si>
  <si>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</si>
  <si>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</si>
  <si>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</si>
  <si>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</si>
  <si>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</si>
  <si>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</si>
  <si>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</si>
  <si>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</si>
  <si>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</si>
  <si>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</si>
  <si>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</si>
  <si>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</si>
  <si>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</si>
  <si>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</si>
  <si>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</si>
  <si>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</si>
  <si>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</si>
  <si>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</si>
  <si>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</si>
  <si>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</si>
  <si>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</si>
  <si>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</si>
  <si>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</si>
  <si>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</si>
  <si>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</si>
  <si>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</si>
  <si>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</si>
  <si>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</si>
  <si>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</si>
  <si>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</si>
  <si>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</si>
  <si>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</si>
  <si>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</si>
  <si>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</si>
  <si>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</si>
  <si>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</si>
  <si>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</si>
  <si>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</si>
  <si>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</si>
  <si>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</si>
  <si>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</si>
  <si>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</si>
  <si>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</si>
  <si>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</si>
  <si>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</si>
  <si>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</si>
  <si>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</si>
  <si>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</si>
  <si>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</si>
  <si>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</si>
  <si>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</si>
  <si>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</si>
  <si>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</si>
  <si>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</si>
  <si>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</si>
  <si>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</si>
  <si>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</si>
  <si>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</si>
  <si>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</si>
  <si>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</si>
  <si>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</si>
  <si>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</si>
  <si>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</si>
  <si>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</si>
  <si>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</si>
  <si>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</si>
  <si>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</si>
  <si>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</si>
  <si>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</si>
  <si>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</si>
  <si>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</si>
  <si>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</si>
  <si>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</si>
  <si>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</si>
  <si>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</si>
  <si>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</si>
  <si>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</si>
  <si>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</si>
  <si>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</si>
  <si>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</si>
  <si>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</si>
  <si>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</si>
  <si>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</si>
  <si>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</si>
  <si>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</si>
  <si>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</si>
  <si>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</si>
  <si>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</si>
  <si>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</si>
  <si>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</si>
  <si>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</si>
  <si>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</si>
  <si>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</si>
  <si>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</si>
  <si>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</si>
  <si>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</si>
  <si>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</si>
  <si>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</si>
  <si>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</si>
  <si>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</si>
  <si>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</si>
  <si>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</si>
  <si>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</si>
  <si>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</si>
  <si>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</si>
  <si>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</si>
  <si>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</si>
  <si>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</si>
  <si>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</si>
  <si>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</si>
  <si>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</si>
  <si>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</si>
  <si>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</si>
  <si>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</si>
  <si>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</si>
  <si>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</si>
  <si>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</si>
  <si>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</si>
  <si>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</si>
  <si>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</si>
  <si>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</si>
  <si>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</si>
  <si>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</si>
  <si>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</si>
  <si>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</si>
  <si>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</si>
  <si>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</si>
  <si>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</si>
  <si>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</si>
  <si>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</si>
  <si>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</si>
  <si>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</si>
  <si>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</si>
  <si>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</si>
  <si>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</si>
  <si>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</si>
  <si>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</si>
  <si>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</si>
  <si>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</si>
  <si>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</si>
  <si>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</si>
  <si>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</si>
  <si>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</si>
  <si>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</si>
  <si>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</si>
  <si>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</si>
  <si>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</si>
  <si>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</si>
  <si>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</si>
  <si>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</si>
  <si>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</si>
  <si>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</si>
  <si>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</si>
  <si>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</si>
  <si>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</si>
  <si>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</si>
  <si>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</si>
  <si>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</si>
  <si>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</si>
  <si>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</si>
  <si>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</si>
  <si>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</si>
  <si>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</si>
  <si>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</si>
  <si>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</si>
  <si>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</si>
  <si>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</si>
  <si>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</si>
  <si>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</si>
  <si>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</si>
  <si>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</si>
  <si>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</si>
  <si>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</si>
  <si>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</si>
  <si>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</si>
  <si>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</si>
  <si>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</si>
  <si>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</si>
  <si>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</si>
  <si>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</si>
  <si>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</si>
  <si>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</si>
  <si>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</si>
  <si>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</si>
  <si>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</si>
  <si>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</si>
  <si>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</si>
  <si>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</si>
  <si>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</si>
  <si>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</si>
  <si>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</si>
  <si>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</si>
  <si>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</si>
  <si>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</si>
  <si>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</si>
  <si>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</si>
  <si>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</si>
  <si>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</si>
  <si>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</si>
  <si>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</si>
  <si>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</si>
  <si>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</si>
  <si>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</si>
  <si>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</si>
  <si>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</si>
  <si>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</si>
  <si>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</si>
  <si>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</si>
  <si>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</si>
  <si>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</si>
  <si>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</si>
  <si>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</si>
  <si>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</si>
  <si>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</si>
  <si>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</si>
  <si>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</si>
  <si>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</si>
  <si>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</si>
  <si>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</si>
  <si>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</si>
  <si>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</si>
  <si>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</si>
  <si>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</si>
  <si>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</si>
  <si>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</si>
  <si>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</si>
  <si>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</si>
  <si>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</si>
  <si>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</si>
  <si>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</si>
  <si>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</si>
  <si>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</si>
  <si>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</si>
  <si>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</si>
  <si>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</si>
  <si>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</si>
  <si>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</si>
  <si>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</si>
  <si>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</si>
  <si>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</si>
  <si>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</si>
  <si>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</si>
  <si>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</si>
  <si>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</si>
  <si>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</si>
  <si>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</si>
  <si>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</si>
  <si>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</si>
  <si>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</si>
  <si>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</si>
  <si>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</si>
  <si>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</si>
  <si>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</si>
  <si>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</si>
  <si>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</si>
  <si>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</si>
  <si>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</si>
  <si>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</si>
  <si>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</si>
  <si>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</si>
  <si>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</si>
  <si>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</si>
  <si>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</si>
  <si>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</si>
  <si>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</si>
  <si>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</si>
  <si>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</si>
  <si>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</si>
  <si>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</si>
  <si>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</si>
  <si>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</si>
  <si>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</si>
  <si>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</si>
  <si>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</si>
  <si>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</si>
  <si>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</si>
  <si>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</si>
  <si>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</si>
  <si>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</si>
  <si>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</si>
  <si>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</si>
  <si>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</si>
  <si>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</si>
  <si>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</si>
  <si>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</si>
  <si>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</si>
  <si>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</si>
  <si>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</si>
  <si>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</si>
  <si>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</si>
  <si>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</si>
  <si>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</si>
  <si>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</si>
  <si>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</si>
  <si>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</si>
  <si>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</si>
  <si>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</si>
  <si>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</si>
  <si>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</si>
  <si>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</si>
  <si>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</si>
  <si>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</si>
  <si>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</si>
  <si>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</si>
  <si>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</si>
  <si>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</si>
  <si>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</si>
  <si>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</si>
  <si>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</si>
  <si>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</si>
  <si>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</si>
  <si>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</si>
  <si>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</si>
  <si>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</si>
  <si>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</si>
  <si>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</si>
  <si>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</si>
  <si>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</si>
  <si>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</si>
  <si>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</si>
  <si>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</si>
  <si>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</si>
  <si>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</si>
  <si>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</si>
  <si>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</si>
  <si>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</si>
  <si>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</si>
  <si>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</si>
  <si>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</si>
  <si>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</si>
  <si>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</si>
  <si>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</si>
  <si>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</si>
  <si>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</si>
  <si>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</si>
  <si>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</si>
  <si>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</si>
  <si>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</si>
  <si>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</si>
  <si>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</si>
  <si>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</si>
  <si>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</si>
  <si>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</si>
  <si>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</si>
  <si>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</si>
  <si>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</si>
  <si>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</si>
  <si>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</si>
  <si>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</si>
  <si>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</si>
  <si>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</si>
  <si>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</si>
  <si>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</si>
  <si>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</si>
  <si>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</si>
  <si>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</si>
  <si>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</si>
  <si>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</si>
  <si>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</si>
  <si>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</si>
  <si>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</si>
  <si>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</si>
  <si>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</si>
  <si>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</si>
  <si>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</si>
  <si>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</si>
  <si>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</si>
  <si>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</si>
  <si>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</si>
  <si>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</si>
  <si>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</si>
  <si>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</si>
  <si>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</si>
  <si>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</si>
  <si>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</si>
  <si>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</si>
  <si>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</si>
  <si>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</si>
  <si>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</si>
  <si>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</si>
  <si>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</si>
  <si>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</si>
  <si>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</si>
  <si>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</si>
  <si>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</si>
  <si>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</si>
  <si>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</si>
  <si>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</si>
  <si>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</si>
  <si>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</si>
  <si>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</si>
  <si>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</si>
  <si>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</si>
  <si>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</si>
  <si>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</si>
  <si>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</si>
  <si>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</si>
  <si>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</si>
  <si>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</si>
  <si>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</si>
  <si>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</si>
  <si>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</si>
  <si>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</si>
  <si>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</si>
  <si>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</si>
  <si>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</si>
  <si>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</si>
  <si>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</si>
  <si>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</si>
  <si>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</si>
  <si>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</si>
  <si>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</si>
  <si>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</si>
  <si>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</si>
  <si>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</si>
  <si>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</si>
  <si>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</si>
  <si>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</si>
  <si>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</si>
  <si>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</si>
  <si>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</si>
  <si>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</si>
  <si>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</si>
  <si>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</si>
  <si>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</si>
  <si>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</si>
  <si>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</si>
  <si>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</si>
  <si>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</si>
  <si>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</si>
  <si>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</si>
  <si>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</si>
  <si>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</si>
  <si>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</si>
  <si>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</si>
  <si>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</si>
  <si>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</si>
  <si>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</si>
  <si>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</si>
  <si>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</si>
  <si>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</si>
  <si>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</si>
  <si>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</si>
  <si>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</si>
  <si>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</si>
  <si>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</si>
  <si>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</si>
  <si>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</si>
  <si>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</si>
  <si>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</si>
  <si>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</si>
  <si>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</si>
  <si>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</si>
  <si>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</si>
  <si>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</si>
  <si>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</si>
  <si>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</si>
  <si>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</si>
  <si>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</si>
  <si>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</si>
  <si>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</si>
  <si>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</si>
  <si>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</si>
  <si>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</si>
  <si>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</si>
  <si>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</si>
  <si>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</si>
  <si>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</si>
  <si>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</si>
  <si>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</si>
  <si>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</si>
  <si>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</si>
  <si>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</si>
  <si>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</si>
  <si>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</si>
  <si>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</si>
  <si>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</si>
  <si>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</si>
  <si>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</si>
  <si>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</si>
  <si>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</si>
  <si>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</si>
  <si>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</si>
  <si>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</si>
  <si>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</si>
  <si>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</si>
  <si>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</si>
  <si>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</si>
  <si>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</si>
  <si>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</si>
  <si>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</si>
  <si>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</si>
  <si>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</si>
  <si>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</si>
  <si>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</si>
  <si>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</si>
  <si>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</si>
  <si>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</si>
  <si>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</si>
  <si>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</si>
  <si>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</si>
  <si>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</si>
  <si>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</si>
  <si>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</si>
  <si>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</si>
  <si>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</si>
  <si>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</si>
  <si>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</si>
  <si>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</si>
  <si>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</si>
  <si>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</si>
  <si>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</si>
  <si>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</si>
  <si>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</si>
  <si>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</si>
  <si>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</si>
  <si>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</si>
  <si>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</si>
  <si>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</si>
  <si>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</si>
  <si>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</si>
  <si>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</si>
  <si>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</si>
  <si>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</si>
  <si>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</si>
  <si>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</si>
  <si>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</si>
  <si>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</si>
  <si>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</si>
  <si>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</si>
  <si>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</si>
  <si>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</si>
  <si>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</si>
  <si>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</si>
  <si>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</si>
  <si>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</si>
  <si>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</si>
  <si>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</si>
  <si>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</si>
  <si>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</si>
  <si>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</si>
  <si>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</si>
  <si>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</si>
  <si>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</si>
  <si>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</si>
  <si>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</si>
  <si>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</si>
  <si>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</si>
  <si>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</si>
  <si>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</si>
  <si>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</si>
  <si>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</si>
  <si>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</si>
  <si>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</si>
  <si>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</si>
  <si>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</si>
  <si>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</si>
  <si>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</si>
  <si>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</si>
  <si>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</si>
  <si>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</si>
  <si>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</si>
  <si>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</si>
  <si>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</si>
  <si>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</si>
  <si>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</si>
  <si>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</si>
  <si>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</si>
  <si>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</si>
  <si>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</si>
  <si>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</si>
  <si>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</si>
  <si>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</si>
  <si>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</si>
  <si>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</si>
  <si>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</si>
  <si>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</si>
  <si>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</si>
  <si>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</si>
  <si>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</si>
  <si>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</si>
  <si>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</si>
  <si>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</si>
  <si>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</si>
  <si>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</si>
  <si>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</si>
  <si>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</si>
  <si>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</si>
  <si>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</si>
  <si>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</si>
  <si>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</si>
  <si>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</si>
  <si>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</si>
  <si>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</si>
  <si>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</si>
  <si>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</si>
  <si>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</si>
  <si>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</si>
  <si>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</si>
  <si>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</si>
  <si>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</si>
  <si>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</si>
  <si>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</si>
  <si>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</si>
  <si>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</si>
  <si>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</si>
  <si>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</si>
  <si>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</si>
  <si>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</si>
  <si>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</si>
  <si>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</si>
  <si>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</si>
  <si>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</si>
  <si>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</si>
  <si>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</si>
  <si>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</si>
  <si>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</si>
  <si>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</si>
  <si>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</si>
  <si>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</si>
  <si>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</si>
  <si>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</si>
  <si>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</si>
  <si>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</si>
  <si>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</si>
  <si>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</si>
  <si>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</si>
  <si>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</si>
  <si>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</si>
  <si>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</si>
  <si>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</si>
  <si>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</si>
  <si>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</si>
  <si>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</si>
  <si>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</si>
  <si>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</si>
  <si>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</si>
  <si>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</si>
  <si>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</si>
  <si>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</si>
  <si>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</si>
  <si>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</si>
  <si>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</si>
  <si>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</si>
  <si>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</si>
  <si>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</si>
  <si>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</si>
  <si>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</si>
  <si>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</si>
  <si>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</si>
  <si>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</si>
  <si>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</si>
  <si>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</si>
  <si>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</si>
  <si>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</si>
  <si>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</si>
  <si>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</si>
  <si>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</si>
  <si>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</si>
  <si>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</si>
  <si>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</si>
  <si>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</si>
  <si>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</si>
  <si>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</si>
  <si>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</si>
  <si>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</si>
  <si>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</si>
  <si>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</si>
  <si>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</si>
  <si>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</si>
  <si>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</si>
  <si>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</si>
  <si>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</si>
  <si>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</si>
  <si>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</si>
  <si>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</si>
  <si>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</si>
  <si>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</si>
  <si>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</si>
  <si>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</si>
  <si>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</si>
  <si>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</si>
  <si>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</si>
  <si>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</si>
  <si>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</si>
  <si>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</si>
  <si>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</si>
  <si>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</si>
  <si>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</si>
  <si>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</si>
  <si>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</si>
  <si>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</si>
  <si>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</si>
  <si>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</si>
  <si>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</si>
  <si>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</si>
  <si>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</si>
  <si>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</si>
  <si>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</si>
  <si>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</si>
  <si>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</si>
  <si>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</si>
  <si>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</si>
  <si>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</si>
  <si>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</si>
  <si>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</si>
  <si>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</si>
  <si>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</si>
  <si>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</si>
  <si>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</si>
  <si>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</si>
  <si>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</si>
  <si>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</si>
  <si>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</si>
  <si>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</si>
  <si>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</si>
  <si>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</si>
  <si>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</si>
  <si>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</si>
  <si>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</si>
  <si>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</si>
  <si>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</si>
  <si>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</si>
  <si>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</si>
  <si>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</si>
  <si>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</si>
  <si>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</si>
  <si>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</si>
  <si>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</si>
  <si>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</si>
  <si>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</si>
  <si>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</si>
  <si>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</si>
  <si>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</si>
  <si>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</si>
  <si>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</si>
  <si>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</si>
  <si>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</si>
  <si>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</si>
  <si>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</si>
  <si>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</si>
  <si>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</si>
  <si>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</si>
  <si>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</si>
  <si>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</si>
  <si>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</si>
  <si>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</si>
  <si>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</si>
  <si>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</si>
  <si>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</si>
  <si>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</si>
  <si>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</si>
  <si>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</si>
  <si>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</si>
  <si>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</si>
  <si>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</si>
  <si>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</si>
  <si>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</si>
  <si>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</si>
  <si>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</si>
  <si>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</si>
  <si>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</si>
  <si>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</si>
  <si>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</si>
  <si>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</si>
  <si>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</si>
  <si>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</si>
  <si>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</si>
  <si>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</si>
  <si>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</si>
  <si>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</si>
  <si>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</si>
  <si>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</si>
  <si>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</si>
  <si>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</si>
  <si>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</si>
  <si>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</si>
  <si>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</si>
  <si>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</si>
  <si>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</si>
  <si>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</si>
  <si>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</si>
  <si>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</si>
  <si>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</si>
  <si>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</si>
  <si>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</si>
  <si>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</si>
  <si>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</si>
  <si>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</si>
  <si>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</si>
  <si>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</si>
  <si>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</si>
  <si>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</si>
  <si>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</si>
  <si>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</si>
  <si>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</si>
  <si>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</si>
  <si>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</si>
  <si>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</si>
  <si>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</si>
  <si>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</si>
  <si>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</si>
  <si>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</si>
  <si>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</si>
  <si>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</si>
  <si>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</si>
  <si>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</si>
  <si>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</si>
  <si>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</si>
  <si>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</si>
  <si>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</si>
  <si>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</si>
  <si>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</si>
  <si>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</si>
  <si>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</si>
  <si>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</si>
  <si>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</si>
  <si>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</si>
  <si>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</si>
  <si>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</si>
  <si>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</si>
  <si>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</si>
  <si>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</si>
  <si>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</si>
  <si>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</si>
  <si>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</si>
  <si>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</si>
  <si>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</si>
  <si>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</si>
  <si>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</si>
  <si>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</si>
  <si>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</si>
  <si>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</si>
  <si>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</si>
  <si>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</si>
  <si>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</si>
  <si>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</si>
  <si>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</si>
  <si>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</si>
  <si>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</si>
  <si>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</si>
  <si>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</si>
  <si>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</si>
  <si>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</si>
  <si>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</si>
  <si>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</si>
  <si>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</si>
  <si>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</si>
  <si>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</si>
  <si>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</si>
  <si>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</si>
  <si>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</si>
  <si>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</si>
  <si>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</si>
  <si>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</si>
  <si>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</si>
  <si>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</si>
  <si>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</si>
  <si>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</si>
  <si>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</si>
  <si>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</si>
  <si>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</si>
  <si>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</si>
  <si>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</si>
  <si>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</si>
  <si>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</si>
  <si>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</si>
  <si>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</si>
  <si>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</si>
  <si>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</si>
  <si>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</si>
  <si>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</si>
  <si>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</si>
  <si>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</si>
  <si>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</si>
  <si>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</si>
  <si>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</si>
  <si>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</si>
  <si>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</si>
  <si>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</si>
  <si>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</si>
  <si>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</si>
  <si>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</si>
  <si>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</si>
  <si>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</si>
  <si>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</si>
  <si>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</si>
  <si>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</si>
  <si>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</si>
  <si>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</si>
  <si>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</si>
  <si>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</si>
  <si>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</si>
  <si>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</si>
  <si>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</si>
  <si>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</si>
  <si>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</si>
  <si>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</si>
  <si>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</si>
  <si>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</si>
  <si>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</si>
  <si>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</si>
  <si>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</si>
  <si>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</si>
  <si>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</si>
  <si>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</si>
  <si>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</si>
  <si>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</si>
  <si>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</si>
  <si>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</si>
  <si>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</si>
  <si>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</si>
  <si>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</si>
  <si>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</si>
  <si>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</si>
  <si>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</si>
  <si>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</si>
  <si>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</si>
  <si>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</si>
  <si>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</si>
  <si>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</si>
  <si>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</si>
  <si>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</si>
  <si>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</si>
  <si>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</si>
  <si>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</si>
  <si>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</si>
  <si>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</si>
  <si>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</si>
  <si>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</si>
  <si>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</si>
  <si>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</si>
  <si>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</si>
  <si>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</si>
  <si>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</si>
  <si>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</si>
  <si>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</si>
  <si>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</si>
  <si>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</si>
  <si>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</si>
  <si>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</si>
  <si>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</si>
  <si>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</si>
  <si>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</si>
  <si>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</si>
  <si>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</si>
  <si>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</si>
  <si>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</si>
  <si>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</si>
  <si>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</si>
  <si>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</si>
  <si>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</si>
  <si>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</si>
  <si>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</si>
  <si>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</si>
  <si>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</si>
  <si>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</si>
  <si>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</si>
  <si>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</si>
  <si>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</si>
  <si>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</si>
  <si>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</si>
  <si>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</si>
  <si>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</si>
  <si>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</si>
  <si>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</si>
  <si>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</si>
  <si>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</si>
  <si>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</si>
  <si>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</si>
  <si>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</si>
  <si>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</si>
  <si>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</si>
  <si>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</si>
  <si>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</si>
  <si>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</si>
  <si>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</si>
  <si>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</si>
  <si>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</si>
  <si>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</si>
  <si>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</si>
  <si>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</si>
  <si>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</si>
  <si>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</si>
  <si>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</si>
  <si>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</si>
  <si>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</si>
  <si>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</si>
  <si>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</si>
  <si>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</si>
  <si>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</si>
  <si>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</si>
  <si>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</si>
  <si>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</si>
  <si>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</si>
  <si>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</si>
  <si>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</si>
  <si>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</si>
  <si>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</si>
  <si>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</si>
  <si>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</si>
  <si>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</si>
  <si>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</si>
  <si>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</si>
  <si>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</si>
  <si>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</si>
  <si>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</si>
  <si>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</si>
  <si>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</si>
  <si>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</si>
  <si>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</si>
  <si>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</si>
  <si>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</si>
  <si>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</si>
  <si>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</si>
  <si>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</si>
  <si>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</si>
  <si>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</si>
  <si>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</si>
  <si>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</si>
  <si>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</si>
  <si>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</si>
  <si>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</si>
  <si>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</si>
  <si>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</si>
  <si>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</si>
  <si>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</si>
  <si>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</si>
  <si>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</si>
  <si>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</si>
  <si>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</si>
  <si>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</si>
  <si>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</si>
  <si>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</si>
  <si>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</si>
  <si>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</si>
  <si>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</si>
  <si>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</si>
  <si>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</si>
  <si>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</si>
  <si>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</si>
  <si>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</si>
  <si>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</si>
  <si>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</si>
  <si>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</si>
  <si>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</si>
  <si>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</si>
  <si>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</si>
  <si>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</si>
  <si>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</si>
  <si>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</si>
  <si>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</si>
  <si>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</si>
  <si>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</si>
  <si>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</si>
  <si>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</si>
  <si>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</si>
  <si>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</si>
  <si>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</si>
  <si>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</si>
  <si>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</si>
  <si>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</si>
  <si>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</si>
  <si>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</si>
  <si>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</si>
  <si>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</si>
  <si>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</si>
  <si>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</si>
  <si>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</si>
  <si>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</si>
  <si>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</si>
  <si>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</si>
  <si>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</si>
  <si>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</si>
  <si>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</si>
  <si>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</si>
  <si>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</si>
  <si>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</si>
  <si>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</si>
  <si>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</si>
  <si>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</si>
  <si>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</si>
  <si>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</si>
  <si>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</si>
  <si>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</si>
  <si>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</si>
  <si>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</si>
  <si>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</si>
  <si>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</si>
  <si>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</si>
  <si>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</si>
  <si>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</si>
  <si>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</si>
  <si>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</si>
  <si>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</si>
  <si>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</si>
  <si>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</si>
  <si>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</si>
  <si>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</si>
  <si>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</si>
  <si>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</si>
  <si>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</si>
  <si>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</si>
  <si>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</si>
  <si>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</si>
  <si>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</si>
  <si>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</si>
  <si>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</si>
  <si>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</si>
  <si>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</si>
  <si>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</si>
  <si>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</si>
  <si>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</si>
  <si>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</si>
  <si>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</si>
  <si>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</si>
  <si>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</si>
  <si>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</si>
  <si>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</si>
  <si>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</si>
  <si>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</si>
  <si>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</si>
  <si>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</si>
  <si>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</si>
  <si>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</si>
  <si>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</si>
  <si>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</si>
  <si>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</si>
  <si>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</si>
  <si>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</si>
  <si>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</si>
  <si>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</si>
  <si>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</si>
  <si>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</si>
  <si>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</si>
  <si>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</si>
  <si>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</si>
  <si>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</si>
  <si>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</si>
  <si>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</si>
  <si>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</si>
  <si>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</si>
  <si>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</si>
  <si>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</si>
  <si>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</si>
  <si>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</si>
  <si>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</si>
  <si>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</si>
  <si>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</si>
  <si>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</si>
  <si>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</si>
  <si>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</si>
  <si>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</si>
  <si>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</si>
  <si>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</si>
  <si>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</si>
  <si>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</si>
  <si>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</si>
  <si>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</si>
  <si>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</si>
  <si>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</si>
  <si>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</si>
  <si>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</si>
  <si>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</si>
  <si>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</si>
  <si>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</si>
  <si>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</si>
  <si>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</si>
  <si>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</si>
  <si>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</si>
  <si>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</si>
  <si>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</si>
  <si>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</si>
  <si>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</si>
  <si>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</si>
  <si>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</si>
  <si>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</si>
  <si>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</si>
  <si>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</si>
  <si>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</si>
  <si>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</si>
  <si>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</si>
  <si>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</si>
  <si>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</si>
  <si>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</si>
  <si>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</si>
  <si>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</si>
  <si>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</si>
  <si>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</si>
  <si>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</si>
  <si>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</si>
  <si>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</si>
  <si>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</si>
  <si>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</si>
  <si>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</si>
  <si>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</si>
  <si>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</si>
  <si>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</si>
  <si>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</si>
  <si>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</si>
  <si>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</si>
  <si>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</si>
  <si>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</si>
  <si>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</si>
  <si>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</si>
  <si>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</si>
  <si>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</si>
  <si>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</si>
  <si>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</si>
  <si>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</si>
  <si>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</si>
  <si>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</si>
  <si>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</si>
  <si>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</si>
  <si>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</si>
  <si>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</si>
  <si>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</si>
  <si>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</si>
  <si>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</si>
  <si>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</si>
  <si>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</si>
  <si>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</si>
  <si>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</si>
  <si>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</si>
  <si>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</si>
  <si>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</si>
  <si>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</si>
  <si>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</si>
  <si>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</si>
  <si>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</si>
  <si>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</si>
  <si>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</si>
  <si>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</si>
  <si>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</si>
  <si>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</si>
  <si>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</si>
  <si>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</si>
  <si>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</si>
  <si>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</si>
  <si>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</si>
  <si>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</si>
  <si>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</si>
  <si>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</si>
  <si>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</si>
  <si>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</si>
  <si>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</si>
  <si>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</si>
  <si>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</si>
  <si>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</si>
  <si>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</si>
  <si>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</si>
  <si>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</si>
  <si>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</si>
  <si>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</si>
  <si>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</si>
  <si>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</si>
  <si>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</si>
  <si>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</si>
  <si>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</si>
  <si>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</si>
  <si>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</si>
  <si>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</si>
  <si>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</si>
  <si>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</si>
  <si>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</si>
  <si>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</si>
  <si>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</si>
  <si>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</si>
  <si>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</si>
  <si>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</si>
  <si>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</si>
  <si>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</si>
  <si>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</si>
  <si>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</si>
  <si>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</si>
  <si>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</si>
  <si>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</si>
  <si>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</si>
  <si>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</si>
  <si>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</si>
  <si>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</si>
  <si>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</si>
  <si>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</si>
  <si>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</si>
  <si>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</si>
  <si>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</si>
  <si>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</si>
  <si>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</si>
  <si>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</si>
  <si>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</si>
  <si>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</si>
  <si>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</si>
  <si>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</si>
  <si>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</si>
  <si>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</si>
  <si>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</si>
  <si>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</si>
  <si>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</si>
  <si>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</si>
  <si>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</si>
  <si>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</si>
  <si>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</si>
  <si>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</si>
  <si>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</si>
  <si>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</si>
  <si>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</si>
  <si>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</si>
  <si>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</si>
  <si>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</si>
  <si>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</si>
  <si>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</si>
  <si>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</si>
  <si>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</si>
  <si>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</si>
  <si>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</si>
  <si>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</si>
  <si>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</si>
  <si>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</si>
  <si>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</si>
  <si>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</si>
  <si>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</si>
  <si>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</si>
  <si>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</si>
  <si>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</si>
  <si>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</si>
  <si>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</si>
  <si>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</si>
  <si>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</si>
  <si>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</si>
  <si>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</si>
  <si>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</si>
  <si>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</si>
  <si>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</si>
  <si>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</si>
  <si>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</si>
  <si>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</si>
  <si>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</si>
  <si>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</si>
  <si>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</si>
  <si>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</si>
  <si>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</si>
  <si>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</si>
  <si>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</si>
  <si>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</si>
  <si>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</si>
  <si>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</si>
  <si>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</si>
  <si>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</si>
  <si>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</si>
  <si>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</si>
  <si>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</si>
  <si>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</si>
  <si>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</si>
  <si>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</si>
  <si>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</si>
  <si>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</si>
  <si>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</si>
  <si>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</si>
  <si>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</si>
  <si>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</si>
  <si>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</si>
  <si>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</si>
  <si>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</si>
  <si>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</si>
  <si>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</si>
  <si>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</si>
  <si>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</si>
  <si>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</si>
  <si>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</si>
  <si>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</si>
  <si>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</si>
  <si>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</si>
  <si>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</si>
  <si>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</si>
  <si>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</si>
  <si>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</si>
  <si>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</si>
  <si>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</si>
  <si>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</si>
  <si>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</si>
  <si>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</si>
  <si>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</si>
  <si>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</si>
  <si>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</si>
  <si>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</si>
  <si>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</si>
  <si>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</si>
  <si>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</si>
  <si>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</si>
  <si>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</si>
  <si>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</si>
  <si>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</si>
  <si>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</si>
  <si>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</si>
  <si>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</si>
  <si>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</si>
  <si>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</si>
  <si>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</si>
  <si>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</si>
  <si>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</si>
  <si>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</si>
  <si>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</si>
  <si>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</si>
  <si>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</si>
  <si>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</si>
  <si>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</si>
  <si>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</si>
  <si>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</si>
  <si>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</si>
  <si>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</si>
  <si>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</si>
  <si>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</si>
  <si>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</si>
  <si>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</si>
  <si>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</si>
  <si>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</si>
  <si>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</si>
  <si>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</si>
  <si>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</si>
  <si>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</si>
  <si>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</si>
  <si>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</si>
  <si>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</si>
  <si>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</si>
  <si>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</si>
  <si>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</si>
  <si>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</si>
  <si>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</si>
  <si>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</si>
  <si>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</si>
  <si>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</si>
  <si>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</si>
  <si>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</si>
  <si>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</si>
  <si>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</si>
  <si>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</si>
  <si>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</si>
  <si>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</si>
  <si>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</si>
  <si>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</si>
  <si>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</si>
  <si>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</si>
  <si>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</si>
  <si>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</si>
  <si>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</si>
  <si>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</si>
  <si>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</si>
  <si>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</si>
  <si>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</si>
  <si>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</si>
  <si>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</si>
  <si>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</si>
  <si>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</si>
  <si>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</si>
  <si>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</si>
  <si>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</si>
  <si>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</si>
  <si>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</si>
  <si>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</si>
  <si>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</si>
  <si>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</si>
  <si>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</si>
  <si>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</si>
  <si>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</si>
  <si>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</si>
  <si>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</si>
  <si>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</si>
  <si>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</si>
  <si>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</si>
  <si>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</si>
  <si>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</si>
  <si>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</si>
  <si>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</si>
  <si>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</si>
  <si>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</si>
  <si>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</si>
  <si>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</si>
  <si>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</si>
  <si>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</si>
  <si>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</si>
  <si>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</si>
  <si>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</si>
  <si>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</si>
  <si>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</si>
  <si>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</si>
  <si>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</si>
  <si>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</si>
  <si>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</si>
  <si>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</si>
  <si>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</si>
  <si>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</si>
  <si>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</si>
  <si>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</si>
  <si>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</si>
  <si>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</si>
  <si>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</si>
  <si>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</si>
  <si>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</si>
  <si>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</si>
  <si>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</si>
  <si>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</si>
  <si>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</si>
  <si>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</si>
  <si>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</si>
  <si>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</si>
  <si>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</si>
  <si>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</si>
  <si>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</si>
  <si>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</si>
  <si>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</si>
  <si>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</si>
  <si>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</si>
  <si>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</si>
  <si>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</si>
  <si>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</si>
  <si>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</si>
  <si>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</si>
  <si>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</si>
  <si>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</si>
  <si>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</si>
  <si>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</si>
  <si>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</si>
  <si>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</si>
  <si>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</si>
  <si>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</si>
  <si>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</si>
  <si>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</si>
  <si>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</si>
  <si>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</si>
  <si>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</si>
  <si>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</si>
  <si>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</si>
  <si>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</si>
  <si>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</si>
  <si>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</si>
  <si>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</si>
  <si>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</si>
  <si>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</si>
  <si>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</si>
  <si>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</si>
  <si>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</si>
  <si>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</si>
  <si>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</si>
  <si>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</si>
  <si>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</si>
  <si>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</si>
  <si>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</si>
  <si>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</si>
  <si>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</si>
  <si>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</si>
  <si>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</si>
  <si>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</si>
  <si>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</si>
  <si>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</si>
  <si>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</si>
  <si>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</si>
  <si>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</si>
  <si>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</si>
  <si>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</si>
  <si>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</si>
  <si>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</si>
  <si>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</si>
  <si>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</si>
  <si>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</si>
  <si>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</si>
  <si>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</si>
  <si>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</si>
  <si>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</si>
  <si>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</si>
  <si>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</si>
  <si>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</si>
  <si>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</si>
  <si>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</si>
  <si>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</si>
  <si>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</si>
  <si>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</si>
  <si>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</si>
  <si>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</si>
  <si>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</si>
  <si>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</si>
  <si>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</si>
  <si>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</si>
  <si>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</si>
  <si>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</si>
  <si>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</si>
  <si>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</si>
  <si>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</si>
  <si>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</si>
  <si>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</si>
  <si>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</si>
  <si>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</si>
  <si>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</si>
  <si>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</si>
  <si>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</si>
  <si>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</si>
  <si>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</si>
  <si>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</si>
  <si>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</si>
  <si>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</si>
  <si>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</si>
  <si>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</si>
  <si>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</si>
  <si>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</si>
  <si>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</si>
  <si>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</si>
  <si>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</si>
  <si>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</si>
  <si>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</si>
  <si>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</si>
  <si>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</si>
  <si>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</si>
  <si>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</si>
  <si>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</si>
  <si>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</si>
  <si>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</si>
  <si>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</si>
  <si>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</si>
  <si>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</si>
  <si>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</si>
  <si>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</si>
  <si>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</si>
  <si>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</si>
  <si>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</si>
  <si>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</si>
  <si>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</si>
  <si>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</si>
  <si>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</si>
  <si>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</si>
  <si>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</si>
  <si>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</si>
  <si>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</si>
  <si>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</si>
  <si>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</si>
  <si>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</si>
  <si>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</si>
  <si>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</si>
  <si>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</si>
  <si>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</si>
  <si>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</si>
  <si>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</si>
  <si>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</si>
  <si>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</si>
  <si>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</si>
  <si>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</si>
  <si>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</si>
  <si>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</si>
  <si>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</si>
  <si>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</si>
  <si>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</si>
  <si>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</si>
  <si>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</si>
  <si>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</si>
  <si>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</si>
  <si>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</si>
  <si>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</si>
  <si>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</si>
  <si>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</si>
  <si>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</si>
  <si>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</si>
  <si>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</si>
  <si>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</si>
  <si>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</si>
  <si>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</si>
  <si>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</si>
  <si>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</si>
  <si>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</si>
  <si>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</si>
  <si>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</si>
  <si>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</si>
  <si>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</si>
  <si>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</si>
  <si>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</si>
  <si>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</si>
  <si>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</si>
  <si>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</si>
  <si>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</si>
  <si>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</si>
  <si>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</si>
  <si>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</si>
  <si>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</si>
  <si>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</si>
  <si>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</si>
  <si>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</si>
  <si>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</si>
  <si>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</si>
  <si>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</si>
  <si>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</si>
  <si>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</si>
  <si>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</si>
  <si>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</si>
  <si>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</si>
  <si>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</si>
  <si>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</si>
  <si>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</si>
  <si>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</si>
  <si>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</si>
  <si>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</si>
  <si>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</si>
  <si>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</si>
  <si>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</si>
  <si>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</si>
  <si>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</si>
  <si>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</si>
  <si>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</si>
  <si>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</si>
  <si>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</si>
  <si>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</si>
  <si>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</si>
  <si>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</si>
  <si>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</si>
  <si>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</si>
  <si>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</si>
  <si>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</si>
  <si>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</si>
  <si>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</si>
  <si>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</si>
  <si>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</si>
  <si>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</si>
  <si>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</si>
  <si>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</si>
  <si>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</si>
  <si>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</si>
  <si>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</si>
  <si>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</si>
  <si>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</si>
  <si>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</si>
  <si>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</si>
  <si>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</si>
  <si>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</si>
  <si>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</si>
  <si>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</si>
  <si>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</si>
  <si>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</si>
  <si>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</si>
  <si>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</si>
  <si>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</si>
  <si>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</si>
  <si>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</si>
  <si>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</si>
  <si>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</si>
  <si>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</si>
  <si>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</si>
  <si>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</si>
  <si>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</si>
  <si>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</si>
  <si>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</si>
  <si>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</si>
  <si>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</si>
  <si>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</si>
  <si>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</si>
  <si>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</si>
  <si>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</si>
  <si>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</si>
  <si>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</si>
  <si>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</si>
  <si>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</si>
  <si>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</si>
  <si>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</si>
  <si>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</si>
  <si>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</si>
  <si>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</si>
  <si>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</si>
  <si>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</si>
  <si>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</si>
  <si>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</si>
  <si>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</si>
  <si>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</si>
  <si>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</si>
  <si>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</si>
  <si>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</si>
  <si>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</si>
  <si>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</si>
  <si>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</si>
  <si>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</si>
  <si>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</si>
  <si>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</si>
  <si>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</si>
  <si>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</si>
  <si>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</si>
  <si>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</si>
  <si>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</si>
  <si>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</si>
  <si>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</si>
  <si>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</si>
  <si>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</si>
  <si>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</si>
  <si>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</si>
  <si>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</si>
  <si>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</si>
  <si>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</si>
  <si>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</si>
  <si>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</si>
  <si>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</si>
  <si>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</si>
  <si>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</si>
  <si>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</si>
  <si>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</si>
  <si>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</si>
  <si>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</si>
  <si>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</si>
  <si>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</si>
  <si>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</si>
  <si>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</si>
  <si>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</si>
  <si>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</si>
  <si>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</si>
  <si>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</si>
  <si>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</si>
  <si>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</si>
  <si>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</si>
  <si>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</si>
  <si>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</si>
  <si>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</si>
  <si>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</si>
  <si>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</si>
  <si>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</si>
  <si>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</si>
  <si>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</si>
  <si>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</si>
  <si>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</si>
  <si>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</si>
  <si>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</si>
  <si>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</si>
  <si>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</si>
  <si>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</si>
  <si>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</si>
  <si>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</si>
  <si>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</si>
  <si>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</si>
  <si>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</si>
  <si>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</si>
  <si>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</si>
  <si>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</si>
  <si>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</si>
  <si>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</si>
  <si>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</si>
  <si>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</si>
  <si>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</si>
  <si>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</si>
  <si>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</si>
  <si>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</si>
  <si>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</si>
  <si>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</si>
  <si>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</si>
  <si>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</si>
  <si>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</si>
  <si>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</si>
  <si>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</si>
  <si>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</si>
  <si>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</si>
  <si>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</si>
  <si>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</si>
  <si>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</si>
  <si>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</si>
  <si>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</si>
  <si>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</si>
  <si>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</si>
  <si>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</si>
  <si>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</si>
  <si>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</si>
  <si>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</si>
  <si>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</si>
  <si>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</si>
  <si>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</si>
  <si>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</si>
  <si>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</si>
  <si>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</si>
  <si>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</si>
  <si>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</si>
  <si>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</si>
  <si>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</si>
  <si>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</si>
  <si>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</si>
  <si>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</si>
  <si>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</si>
  <si>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</si>
  <si>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</si>
  <si>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</si>
  <si>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</si>
  <si>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</si>
  <si>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</si>
  <si>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</si>
  <si>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</si>
  <si>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</si>
  <si>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</si>
  <si>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</si>
  <si>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</si>
  <si>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</si>
  <si>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</si>
  <si>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</si>
  <si>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</si>
  <si>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</si>
  <si>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</si>
  <si>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</si>
  <si>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</si>
  <si>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</si>
  <si>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</si>
  <si>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</si>
  <si>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</si>
  <si>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</si>
  <si>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</si>
  <si>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</si>
  <si>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</si>
  <si>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</si>
  <si>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</si>
  <si>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</si>
  <si>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</si>
  <si>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</si>
  <si>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</si>
  <si>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</si>
  <si>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</si>
  <si>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</si>
  <si>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</si>
  <si>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</si>
  <si>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</si>
  <si>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</si>
  <si>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</si>
  <si>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</si>
  <si>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</si>
  <si>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</si>
  <si>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</si>
  <si>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</si>
  <si>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</si>
  <si>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</si>
  <si>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</si>
  <si>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</si>
  <si>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</si>
  <si>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</si>
  <si>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</si>
  <si>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</si>
  <si>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</si>
  <si>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</si>
  <si>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</si>
  <si>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</si>
  <si>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</si>
  <si>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</si>
  <si>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</si>
  <si>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</si>
  <si>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</si>
  <si>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</si>
  <si>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</si>
  <si>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</si>
  <si>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</si>
  <si>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</si>
  <si>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</si>
  <si>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</si>
  <si>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</si>
  <si>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</si>
  <si>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</si>
  <si>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</si>
  <si>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</si>
  <si>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</si>
  <si>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</si>
  <si>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</si>
  <si>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</si>
  <si>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</si>
  <si>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</si>
  <si>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</si>
  <si>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</si>
  <si>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</si>
  <si>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</si>
  <si>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</si>
  <si>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</si>
  <si>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</si>
  <si>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</si>
  <si>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</si>
  <si>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</si>
  <si>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</si>
  <si>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</si>
  <si>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</si>
  <si>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</si>
  <si>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</si>
  <si>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</si>
  <si>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</si>
  <si>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</si>
  <si>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</si>
  <si>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</si>
  <si>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</si>
  <si>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</si>
  <si>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</si>
  <si>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</si>
  <si>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</si>
  <si>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</si>
  <si>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</si>
  <si>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</si>
  <si>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</si>
  <si>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</si>
  <si>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</si>
  <si>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</si>
  <si>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</si>
  <si>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</si>
  <si>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</si>
  <si>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</si>
  <si>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</si>
  <si>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</si>
  <si>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</si>
  <si>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</si>
  <si>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</si>
  <si>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</si>
  <si>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</si>
  <si>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</si>
  <si>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</si>
  <si>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</si>
  <si>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</si>
  <si>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</si>
  <si>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</si>
  <si>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</si>
  <si>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</si>
  <si>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</si>
  <si>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</si>
  <si>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</si>
  <si>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</si>
  <si>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</si>
  <si>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</si>
  <si>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</si>
  <si>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</si>
  <si>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</si>
  <si>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</si>
  <si>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</si>
  <si>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</si>
  <si>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</si>
  <si>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</si>
  <si>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</si>
  <si>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</si>
  <si>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</si>
  <si>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</si>
  <si>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</si>
  <si>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</si>
  <si>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</si>
  <si>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</si>
  <si>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</si>
  <si>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</si>
  <si>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</si>
  <si>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</si>
  <si>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</si>
  <si>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</si>
  <si>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</si>
  <si>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</si>
  <si>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</si>
  <si>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</si>
  <si>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</si>
  <si>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</si>
  <si>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</si>
  <si>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</si>
  <si>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</si>
  <si>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</si>
  <si>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</si>
  <si>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</si>
  <si>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</si>
  <si>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</si>
  <si>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</si>
  <si>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</si>
  <si>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</si>
  <si>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</si>
  <si>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</si>
  <si>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</si>
  <si>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</si>
  <si>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</si>
  <si>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</si>
  <si>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</si>
  <si>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</si>
  <si>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</si>
  <si>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</si>
  <si>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</si>
  <si>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</si>
  <si>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</si>
  <si>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</si>
  <si>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</si>
  <si>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</si>
  <si>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</si>
  <si>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</si>
  <si>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</si>
  <si>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</si>
  <si>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</si>
  <si>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</si>
  <si>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</si>
  <si>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</si>
  <si>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</si>
  <si>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</si>
  <si>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</si>
  <si>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</si>
  <si>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</si>
  <si>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</si>
  <si>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</si>
  <si>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</si>
  <si>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</si>
  <si>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</si>
  <si>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</si>
  <si>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</si>
  <si>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</si>
  <si>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</si>
  <si>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</si>
  <si>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</si>
  <si>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</si>
  <si>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</si>
  <si>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</si>
  <si>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</si>
  <si>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</si>
  <si>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</si>
  <si>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</si>
  <si>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</si>
  <si>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</si>
  <si>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</si>
  <si>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</si>
  <si>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</si>
  <si>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</si>
  <si>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</si>
  <si>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</si>
  <si>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</si>
  <si>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</si>
  <si>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</si>
  <si>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</si>
  <si>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</si>
  <si>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</si>
  <si>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</si>
  <si>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</si>
  <si>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</si>
  <si>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</si>
  <si>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</si>
  <si>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</si>
  <si>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</si>
  <si>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</si>
  <si>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</si>
  <si>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</si>
  <si>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</si>
  <si>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</si>
  <si>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</si>
  <si>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</si>
  <si>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</si>
  <si>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</si>
  <si>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</si>
  <si>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</si>
  <si>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</si>
  <si>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</si>
  <si>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</si>
  <si>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</si>
  <si>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</si>
  <si>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</si>
  <si>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</si>
  <si>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</si>
  <si>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</si>
  <si>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</si>
  <si>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</si>
  <si>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</si>
  <si>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</si>
  <si>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</si>
  <si>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</si>
  <si>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</si>
  <si>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</si>
  <si>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</si>
  <si>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</si>
  <si>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</si>
  <si>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</si>
  <si>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</si>
  <si>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</si>
  <si>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</si>
  <si>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</si>
  <si>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</si>
  <si>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</si>
  <si>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</si>
  <si>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</si>
  <si>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</si>
  <si>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</si>
  <si>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</si>
  <si>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</si>
  <si>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</si>
  <si>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</si>
  <si>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</si>
  <si>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</si>
  <si>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</si>
  <si>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</si>
  <si>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</si>
  <si>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</si>
  <si>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</si>
  <si>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</si>
  <si>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</si>
  <si>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</si>
  <si>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</si>
  <si>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</si>
  <si>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</si>
  <si>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</si>
  <si>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</si>
  <si>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</si>
  <si>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</si>
  <si>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</si>
  <si>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</si>
  <si>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</si>
  <si>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</si>
  <si>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</si>
  <si>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</si>
  <si>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</si>
  <si>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</si>
  <si>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</si>
  <si>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</si>
  <si>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</si>
  <si>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</si>
  <si>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</si>
  <si>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</si>
  <si>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</si>
  <si>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</si>
  <si>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</si>
  <si>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</si>
  <si>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</si>
  <si>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</si>
  <si>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</si>
  <si>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</si>
  <si>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</si>
  <si>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</si>
  <si>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</si>
  <si>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</si>
  <si>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</si>
  <si>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</si>
  <si>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</si>
  <si>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</si>
  <si>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</si>
  <si>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</si>
  <si>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</si>
  <si>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</si>
  <si>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</si>
  <si>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</si>
  <si>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</si>
  <si>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</si>
  <si>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</si>
  <si>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</si>
  <si>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</si>
  <si>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</si>
  <si>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</si>
  <si>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</si>
  <si>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</si>
  <si>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</si>
  <si>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</si>
  <si>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</si>
  <si>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</si>
  <si>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</si>
  <si>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</si>
  <si>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</si>
  <si>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</si>
  <si>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</si>
  <si>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</si>
  <si>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</si>
  <si>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</si>
  <si>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</si>
  <si>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</si>
  <si>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</si>
  <si>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</si>
  <si>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</si>
  <si>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</si>
  <si>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</si>
  <si>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</si>
  <si>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</si>
  <si>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</si>
  <si>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</si>
  <si>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</si>
  <si>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</si>
  <si>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</si>
  <si>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</si>
  <si>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</si>
  <si>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</si>
  <si>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</si>
  <si>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</si>
  <si>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</si>
  <si>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</si>
  <si>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</si>
  <si>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</si>
  <si>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</si>
  <si>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</si>
  <si>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</si>
  <si>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</si>
  <si>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</si>
  <si>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</si>
  <si>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</si>
  <si>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</si>
  <si>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</si>
  <si>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</si>
  <si>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</si>
  <si>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</si>
  <si>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</si>
  <si>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</si>
  <si>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</si>
  <si>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</si>
  <si>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</si>
  <si>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</si>
  <si>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</si>
  <si>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</si>
  <si>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</si>
  <si>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</si>
  <si>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</si>
  <si>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</si>
  <si>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</si>
  <si>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</si>
  <si>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</si>
  <si>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</si>
  <si>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</si>
  <si>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</si>
  <si>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</si>
  <si>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</si>
  <si>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</si>
  <si>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</si>
  <si>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</si>
  <si>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</si>
  <si>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</si>
  <si>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</si>
  <si>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</si>
  <si>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</si>
  <si>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</si>
  <si>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</si>
  <si>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</si>
  <si>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</si>
  <si>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</si>
  <si>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</si>
  <si>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</si>
  <si>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</si>
  <si>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</si>
  <si>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</si>
  <si>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</si>
  <si>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</si>
  <si>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</si>
  <si>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</si>
  <si>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</si>
  <si>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</si>
  <si>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</si>
  <si>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</si>
  <si>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</si>
  <si>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</si>
  <si>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</si>
  <si>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</si>
  <si>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</si>
  <si>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</si>
  <si>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</si>
  <si>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</si>
  <si>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</si>
  <si>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</si>
  <si>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</si>
  <si>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</si>
  <si>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</si>
  <si>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</si>
  <si>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</si>
  <si>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</si>
  <si>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</si>
  <si>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</si>
  <si>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</si>
  <si>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</si>
  <si>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</si>
  <si>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</si>
  <si>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</si>
  <si>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</si>
  <si>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</si>
  <si>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</si>
  <si>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</si>
  <si>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</si>
  <si>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</si>
  <si>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</si>
  <si>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</si>
  <si>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</si>
  <si>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</si>
  <si>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</si>
  <si>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</si>
  <si>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</si>
  <si>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</si>
  <si>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</si>
  <si>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</si>
  <si>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</si>
  <si>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</si>
  <si>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</si>
  <si>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</si>
  <si>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</si>
  <si>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</si>
  <si>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</si>
  <si>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</si>
  <si>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</si>
  <si>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</si>
  <si>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</si>
  <si>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</si>
  <si>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</si>
  <si>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</si>
  <si>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</si>
  <si>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</si>
  <si>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</si>
  <si>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</si>
  <si>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</si>
  <si>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</si>
  <si>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</si>
  <si>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</si>
  <si>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</si>
  <si>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</si>
  <si>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</si>
  <si>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</si>
  <si>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</si>
  <si>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</si>
  <si>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</si>
  <si>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</si>
  <si>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</si>
  <si>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</si>
  <si>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</si>
  <si>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</si>
  <si>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</si>
  <si>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</si>
  <si>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</si>
  <si>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</si>
  <si>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</si>
  <si>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</si>
  <si>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</si>
  <si>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</si>
  <si>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</si>
  <si>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</si>
  <si>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</si>
  <si>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</si>
  <si>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</si>
  <si>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</si>
  <si>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</si>
  <si>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</si>
  <si>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</si>
  <si>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</si>
  <si>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</si>
  <si>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</si>
  <si>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</si>
  <si>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</si>
  <si>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</si>
  <si>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</si>
  <si>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</si>
  <si>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</si>
  <si>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</si>
  <si>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</si>
  <si>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</si>
  <si>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</si>
  <si>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</si>
  <si>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</si>
  <si>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</si>
  <si>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</si>
  <si>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</si>
  <si>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</si>
  <si>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</si>
  <si>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</si>
  <si>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</si>
  <si>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</si>
  <si>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</si>
  <si>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</si>
  <si>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</si>
  <si>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</si>
  <si>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</si>
  <si>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</si>
  <si>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</si>
  <si>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</si>
  <si>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</si>
  <si>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</si>
  <si>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</si>
  <si>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</si>
  <si>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</si>
  <si>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</si>
  <si>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</si>
  <si>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</si>
  <si>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</si>
  <si>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</si>
  <si>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</si>
  <si>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</si>
  <si>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</si>
  <si>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</si>
  <si>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</si>
  <si>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</si>
  <si>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</si>
  <si>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</si>
  <si>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</si>
  <si>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</si>
  <si>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</si>
  <si>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</si>
  <si>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</si>
  <si>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</si>
  <si>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</si>
  <si>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</si>
  <si>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</si>
  <si>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</si>
  <si>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</si>
  <si>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</si>
  <si>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</si>
  <si>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</si>
  <si>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</si>
  <si>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</si>
  <si>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</si>
  <si>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</si>
  <si>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</si>
  <si>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</si>
  <si>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</si>
  <si>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</si>
  <si>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</si>
  <si>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</si>
  <si>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</si>
  <si>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</si>
  <si>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</si>
  <si>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</si>
  <si>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</si>
  <si>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</si>
  <si>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</si>
  <si>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</si>
  <si>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</si>
  <si>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</si>
  <si>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</si>
  <si>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</si>
  <si>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</si>
  <si>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</si>
  <si>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</si>
  <si>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</si>
  <si>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</si>
  <si>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</si>
  <si>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</si>
  <si>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</si>
  <si>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</si>
  <si>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</si>
  <si>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</si>
  <si>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</si>
  <si>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</si>
  <si>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</si>
  <si>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</si>
  <si>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</si>
  <si>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</si>
  <si>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</si>
  <si>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</si>
  <si>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</si>
  <si>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</si>
  <si>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</si>
  <si>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</si>
  <si>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</si>
  <si>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</si>
  <si>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</si>
  <si>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</si>
  <si>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</si>
  <si>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</si>
  <si>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</si>
  <si>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</si>
  <si>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</si>
  <si>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</si>
  <si>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</si>
  <si>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</si>
  <si>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</si>
  <si>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</si>
  <si>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</si>
  <si>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</si>
  <si>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</si>
  <si>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</si>
  <si>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</si>
  <si>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</si>
  <si>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</si>
  <si>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</si>
  <si>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</si>
  <si>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</si>
  <si>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</si>
  <si>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</si>
  <si>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</si>
  <si>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</si>
  <si>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</si>
  <si>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</si>
  <si>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</si>
  <si>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</si>
  <si>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</si>
  <si>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</si>
  <si>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</si>
  <si>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</si>
  <si>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</si>
  <si>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</si>
  <si>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</si>
  <si>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</si>
  <si>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</si>
  <si>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</si>
  <si>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</si>
  <si>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</si>
  <si>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</si>
  <si>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</si>
  <si>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</si>
  <si>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</si>
  <si>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</si>
  <si>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</si>
  <si>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</si>
  <si>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</si>
  <si>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</si>
  <si>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</si>
  <si>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</si>
  <si>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</si>
  <si>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</si>
  <si>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</si>
  <si>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</si>
  <si>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</si>
  <si>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</si>
  <si>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</si>
  <si>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</si>
  <si>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</si>
  <si>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</si>
  <si>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</si>
  <si>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</si>
  <si>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</si>
  <si>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</si>
  <si>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</si>
  <si>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</si>
  <si>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</si>
  <si>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</si>
  <si>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</si>
  <si>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</si>
  <si>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</si>
  <si>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</si>
  <si>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</si>
  <si>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</si>
  <si>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</si>
  <si>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</si>
  <si>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</si>
  <si>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</si>
  <si>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</si>
  <si>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</si>
  <si>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</si>
  <si>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</si>
  <si>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</si>
  <si>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</si>
  <si>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</si>
  <si>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</si>
  <si>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</si>
  <si>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</si>
  <si>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</si>
  <si>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</si>
  <si>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</si>
  <si>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</si>
  <si>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</si>
  <si>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</si>
  <si>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</si>
  <si>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</si>
  <si>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</si>
  <si>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</si>
  <si>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</si>
  <si>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</si>
  <si>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</si>
  <si>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</si>
  <si>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</si>
  <si>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</si>
  <si>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</si>
  <si>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</si>
  <si>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</si>
  <si>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</si>
  <si>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</si>
  <si>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</si>
  <si>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</si>
  <si>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</si>
  <si>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</si>
  <si>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</si>
  <si>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</si>
  <si>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</si>
  <si>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</si>
  <si>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</si>
  <si>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</si>
  <si>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</si>
  <si>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</si>
  <si>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</si>
  <si>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</si>
  <si>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</si>
  <si>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</si>
  <si>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</si>
  <si>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</si>
  <si>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</si>
  <si>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</si>
  <si>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</si>
  <si>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</si>
  <si>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</si>
  <si>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</si>
  <si>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</si>
  <si>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</si>
  <si>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</si>
  <si>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</si>
  <si>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</si>
  <si>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</si>
  <si>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</si>
  <si>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</si>
  <si>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</si>
  <si>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</si>
  <si>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</si>
  <si>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</si>
  <si>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</si>
  <si>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</si>
  <si>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</si>
  <si>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</si>
  <si>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</si>
  <si>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</si>
  <si>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</si>
  <si>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</si>
  <si>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</si>
  <si>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</si>
  <si>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</si>
  <si>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</si>
  <si>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</si>
  <si>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</si>
  <si>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</si>
  <si>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</si>
  <si>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</si>
  <si>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</si>
  <si>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</si>
  <si>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</si>
  <si>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</si>
  <si>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</si>
  <si>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</si>
  <si>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</si>
  <si>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</si>
  <si>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</si>
  <si>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</si>
  <si>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</si>
  <si>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</si>
  <si>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</si>
  <si>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</si>
  <si>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</si>
  <si>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</si>
  <si>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</si>
  <si>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</si>
  <si>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</si>
  <si>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</si>
  <si>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</si>
  <si>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</si>
  <si>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</si>
  <si>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</si>
  <si>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</si>
  <si>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</si>
  <si>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</si>
  <si>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</si>
  <si>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</si>
  <si>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</si>
  <si>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</si>
  <si>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</si>
  <si>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</si>
  <si>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</si>
  <si>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</si>
  <si>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</si>
  <si>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</si>
  <si>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</si>
  <si>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</si>
  <si>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</si>
  <si>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</si>
  <si>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</si>
  <si>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</si>
  <si>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</si>
  <si>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</si>
  <si>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</si>
  <si>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</si>
  <si>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</si>
  <si>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</si>
  <si>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</si>
  <si>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</si>
  <si>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</si>
  <si>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</si>
  <si>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</si>
  <si>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</si>
  <si>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</si>
  <si>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</si>
  <si>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</si>
  <si>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</si>
  <si>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</si>
  <si>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</si>
  <si>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</si>
  <si>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</si>
  <si>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</si>
  <si>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</si>
  <si>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</si>
  <si>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</si>
  <si>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</si>
  <si>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</si>
  <si>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</si>
  <si>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</si>
  <si>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</si>
  <si>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</si>
  <si>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</si>
  <si>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</si>
  <si>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</si>
  <si>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</si>
  <si>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</si>
  <si>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</si>
  <si>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</si>
  <si>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</si>
  <si>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</si>
  <si>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</si>
  <si>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</si>
  <si>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</si>
  <si>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</si>
  <si>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</si>
  <si>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</si>
  <si>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</si>
  <si>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</si>
  <si>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</si>
  <si>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</si>
  <si>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</si>
  <si>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</si>
  <si>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</si>
  <si>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</si>
  <si>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</si>
  <si>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</si>
  <si>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</si>
  <si>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</si>
  <si>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</si>
  <si>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</si>
  <si>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</si>
  <si>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</si>
  <si>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</si>
  <si>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</si>
  <si>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</si>
  <si>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</si>
  <si>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</si>
  <si>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</si>
  <si>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</si>
  <si>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</si>
  <si>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</si>
  <si>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</si>
  <si>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</si>
  <si>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</si>
  <si>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</si>
  <si>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</si>
  <si>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</si>
  <si>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</si>
  <si>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</si>
  <si>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</si>
  <si>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</si>
  <si>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</si>
  <si>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</si>
  <si>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</si>
  <si>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</si>
  <si>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</si>
  <si>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</si>
  <si>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</si>
  <si>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</si>
  <si>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</si>
  <si>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</si>
  <si>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</si>
  <si>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</si>
  <si>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</si>
  <si>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</si>
  <si>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</si>
  <si>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</si>
  <si>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</si>
  <si>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</si>
  <si>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</si>
  <si>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</si>
  <si>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</si>
  <si>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</si>
  <si>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</si>
  <si>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</si>
  <si>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</si>
  <si>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</si>
  <si>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</si>
  <si>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</si>
  <si>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</si>
  <si>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</si>
  <si>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</si>
  <si>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</si>
  <si>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</si>
  <si>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</si>
  <si>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</si>
  <si>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</si>
  <si>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</si>
  <si>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</si>
  <si>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</si>
  <si>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</si>
  <si>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</si>
  <si>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</si>
  <si>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</si>
  <si>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</si>
  <si>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</si>
  <si>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</si>
  <si>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</si>
  <si>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</si>
  <si>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</si>
  <si>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</si>
  <si>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</si>
  <si>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</si>
  <si>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</si>
  <si>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</si>
  <si>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</si>
  <si>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</si>
  <si>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</si>
  <si>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</si>
  <si>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</si>
  <si>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</si>
  <si>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</si>
  <si>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</si>
  <si>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</si>
  <si>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</si>
  <si>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</si>
  <si>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</si>
  <si>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</si>
  <si>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</si>
  <si>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</si>
  <si>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</si>
  <si>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</si>
  <si>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</si>
  <si>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</si>
  <si>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</si>
  <si>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</si>
  <si>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</si>
  <si>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</si>
  <si>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</si>
  <si>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</si>
  <si>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</si>
  <si>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</si>
  <si>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</si>
  <si>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</si>
  <si>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</si>
  <si>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</si>
  <si>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</si>
  <si>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</si>
  <si>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</si>
  <si>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</si>
  <si>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</si>
  <si>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</si>
  <si>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</si>
  <si>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</si>
  <si>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</si>
  <si>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</si>
  <si>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</si>
  <si>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</si>
  <si>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</si>
  <si>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</si>
  <si>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</si>
  <si>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</si>
  <si>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</si>
  <si>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</si>
  <si>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</si>
  <si>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</si>
  <si>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</si>
  <si>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</si>
  <si>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</si>
  <si>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</si>
  <si>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</si>
  <si>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</si>
  <si>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</si>
  <si>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</si>
  <si>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</si>
  <si>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</si>
  <si>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</si>
  <si>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</si>
  <si>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</si>
  <si>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</si>
  <si>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</si>
  <si>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</si>
  <si>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</si>
  <si>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</si>
  <si>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</si>
  <si>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</si>
  <si>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</si>
  <si>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</si>
  <si>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</si>
  <si>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</si>
  <si>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</si>
  <si>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</si>
  <si>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</si>
  <si>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</si>
  <si>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</si>
  <si>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</si>
  <si>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</si>
  <si>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</si>
  <si>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</si>
  <si>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</si>
  <si>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</si>
  <si>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</si>
  <si>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</si>
  <si>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</si>
  <si>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</si>
  <si>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</si>
  <si>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</si>
  <si>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</si>
  <si>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</si>
  <si>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</si>
  <si>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</si>
  <si>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</si>
  <si>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</si>
  <si>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</si>
  <si>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</si>
  <si>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</si>
  <si>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</si>
  <si>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</si>
  <si>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</si>
  <si>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</si>
  <si>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</si>
  <si>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</si>
  <si>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</si>
  <si>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</si>
  <si>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</si>
  <si>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</si>
  <si>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</si>
  <si>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</si>
  <si>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</si>
  <si>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</si>
  <si>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</si>
  <si>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</si>
  <si>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</si>
  <si>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</si>
  <si>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</si>
  <si>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</si>
  <si>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</si>
  <si>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</si>
  <si>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</si>
  <si>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</si>
  <si>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</si>
  <si>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</si>
  <si>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</si>
  <si>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</si>
  <si>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</si>
  <si>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</si>
  <si>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</si>
  <si>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</si>
  <si>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</si>
  <si>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</si>
  <si>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</si>
  <si>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</si>
  <si>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</si>
  <si>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</si>
  <si>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</si>
  <si>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</si>
  <si>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</si>
  <si>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</si>
  <si>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</si>
  <si>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</si>
  <si>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</si>
  <si>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</si>
  <si>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</si>
  <si>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</si>
  <si>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</si>
  <si>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</si>
  <si>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</si>
  <si>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</si>
  <si>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</si>
  <si>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</si>
  <si>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</si>
  <si>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</si>
  <si>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</si>
  <si>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</si>
  <si>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</si>
  <si>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</si>
  <si>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</si>
  <si>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</si>
  <si>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</si>
  <si>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</si>
  <si>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</si>
  <si>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</si>
  <si>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</si>
  <si>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</si>
  <si>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</si>
  <si>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</si>
  <si>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</si>
  <si>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</si>
  <si>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</si>
  <si>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</si>
  <si>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</si>
  <si>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</si>
  <si>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</si>
  <si>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</si>
  <si>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</si>
  <si>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</si>
  <si>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</si>
  <si>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</si>
  <si>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</si>
  <si>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</si>
  <si>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</si>
  <si>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</si>
  <si>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</si>
  <si>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</si>
  <si>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</si>
  <si>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</si>
  <si>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</si>
  <si>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</si>
  <si>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</si>
  <si>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</si>
  <si>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</si>
  <si>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</si>
  <si>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</si>
  <si>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</si>
  <si>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</si>
  <si>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</si>
  <si>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</si>
  <si>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</si>
  <si>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</si>
  <si>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</si>
  <si>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</si>
  <si>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</si>
  <si>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</si>
  <si>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</si>
  <si>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</si>
  <si>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</si>
  <si>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</si>
  <si>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</si>
  <si>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</si>
  <si>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</si>
  <si>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</si>
  <si>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</si>
  <si>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</si>
  <si>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</si>
  <si>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</si>
  <si>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</si>
  <si>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</si>
  <si>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</si>
  <si>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</si>
  <si>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</si>
  <si>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</si>
  <si>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</si>
  <si>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</si>
  <si>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</si>
  <si>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</si>
  <si>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</si>
  <si>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</si>
  <si>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</si>
  <si>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</si>
  <si>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</si>
  <si>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</si>
  <si>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</si>
  <si>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</si>
  <si>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</si>
  <si>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</si>
  <si>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</si>
  <si>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</si>
  <si>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</si>
  <si>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</si>
  <si>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</si>
  <si>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</si>
  <si>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</si>
  <si>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</si>
  <si>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</si>
  <si>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</si>
  <si>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</si>
  <si>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</si>
  <si>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</si>
  <si>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</si>
  <si>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</si>
  <si>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</si>
  <si>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</si>
  <si>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</si>
  <si>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</si>
  <si>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</si>
  <si>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</si>
  <si>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</si>
  <si>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</si>
  <si>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</si>
  <si>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</si>
  <si>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</si>
  <si>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</si>
  <si>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</si>
  <si>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</si>
  <si>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</si>
  <si>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</si>
  <si>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</si>
  <si>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</si>
  <si>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</si>
  <si>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</si>
  <si>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</si>
  <si>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</si>
  <si>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</si>
  <si>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</si>
  <si>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</si>
  <si>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</si>
  <si>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</si>
  <si>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</si>
  <si>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</si>
  <si>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</si>
  <si>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</si>
  <si>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</si>
  <si>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</si>
  <si>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</si>
  <si>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</si>
  <si>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</si>
  <si>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</si>
  <si>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</si>
  <si>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</si>
  <si>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</si>
  <si>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</si>
  <si>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</si>
  <si>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</si>
  <si>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</si>
  <si>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</si>
  <si>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</si>
  <si>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</si>
  <si>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</si>
  <si>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</si>
  <si>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</si>
  <si>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</si>
  <si>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</si>
  <si>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</si>
  <si>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</si>
  <si>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</si>
  <si>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</si>
  <si>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</si>
  <si>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</si>
  <si>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</si>
  <si>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</si>
  <si>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</si>
  <si>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</si>
  <si>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</si>
  <si>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</si>
  <si>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</si>
  <si>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</si>
  <si>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</si>
  <si>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</si>
  <si>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</si>
  <si>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</si>
  <si>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</si>
  <si>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</si>
  <si>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</si>
  <si>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</si>
  <si>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</si>
  <si>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</si>
  <si>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</si>
  <si>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</si>
  <si>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</si>
  <si>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</si>
  <si>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</si>
  <si>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</si>
  <si>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</si>
  <si>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</si>
  <si>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</si>
  <si>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</si>
  <si>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</si>
  <si>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</si>
  <si>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</si>
  <si>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</si>
  <si>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</si>
  <si>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</si>
  <si>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</si>
  <si>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</si>
  <si>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</si>
  <si>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</si>
  <si>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</si>
  <si>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</si>
  <si>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</si>
  <si>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</si>
  <si>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</si>
  <si>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</si>
  <si>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</si>
  <si>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</si>
  <si>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</si>
  <si>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</si>
  <si>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</si>
  <si>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</si>
  <si>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</si>
  <si>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</si>
  <si>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</si>
  <si>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</si>
  <si>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</si>
  <si>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</si>
  <si>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</si>
  <si>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</si>
  <si>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</si>
  <si>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</si>
  <si>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</si>
  <si>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</si>
  <si>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</si>
  <si>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</si>
  <si>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</si>
  <si>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</si>
  <si>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</si>
  <si>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</si>
  <si>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</si>
  <si>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</si>
  <si>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</si>
  <si>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</si>
  <si>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</si>
  <si>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</si>
  <si>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</si>
  <si>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</si>
  <si>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</si>
  <si>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</si>
  <si>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</si>
  <si>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</si>
  <si>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</si>
  <si>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</si>
  <si>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</si>
  <si>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</si>
  <si>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</si>
  <si>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</si>
  <si>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</si>
  <si>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</si>
  <si>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</si>
  <si>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</si>
  <si>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</si>
  <si>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</si>
  <si>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</si>
  <si>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</si>
  <si>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</si>
  <si>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</si>
  <si>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</si>
  <si>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</si>
  <si>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</si>
  <si>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</si>
  <si>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</si>
  <si>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</si>
  <si>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</si>
  <si>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</si>
  <si>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</si>
  <si>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</si>
  <si>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</si>
  <si>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</si>
  <si>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</si>
  <si>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</si>
  <si>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</si>
  <si>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</si>
  <si>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</si>
  <si>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</si>
  <si>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</si>
  <si>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</si>
  <si>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</si>
  <si>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</si>
  <si>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</si>
  <si>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</si>
  <si>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</si>
  <si>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</si>
  <si>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</si>
  <si>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</si>
  <si>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</si>
  <si>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</si>
  <si>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</si>
  <si>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</si>
  <si>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</si>
  <si>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</si>
  <si>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</si>
  <si>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</si>
  <si>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</si>
  <si>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</si>
  <si>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</si>
  <si>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</si>
  <si>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</si>
  <si>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</si>
  <si>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</si>
  <si>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</si>
  <si>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</si>
  <si>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</si>
  <si>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</si>
  <si>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</si>
  <si>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</si>
  <si>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</si>
  <si>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</si>
  <si>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</si>
  <si>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</si>
  <si>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</si>
  <si>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</si>
  <si>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</si>
  <si>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</si>
  <si>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</si>
  <si>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</si>
  <si>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</si>
  <si>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</si>
  <si>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</si>
  <si>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</si>
  <si>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</si>
  <si>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</si>
  <si>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</si>
  <si>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</si>
  <si>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</si>
  <si>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</si>
  <si>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</si>
  <si>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</si>
  <si>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</si>
  <si>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</si>
  <si>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</si>
  <si>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</si>
  <si>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</si>
  <si>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</si>
  <si>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</si>
  <si>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</si>
  <si>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</si>
  <si>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</si>
  <si>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</si>
  <si>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</si>
  <si>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</si>
  <si>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</si>
  <si>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</si>
  <si>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</si>
  <si>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</si>
  <si>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</si>
  <si>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</si>
  <si>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</si>
  <si>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</si>
  <si>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</si>
  <si>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</si>
  <si>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</si>
  <si>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</si>
  <si>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</si>
  <si>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</si>
  <si>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</si>
  <si>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</si>
  <si>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</si>
  <si>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</si>
  <si>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</si>
  <si>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</si>
  <si>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</si>
  <si>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</si>
  <si>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</si>
  <si>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</si>
  <si>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</si>
  <si>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</si>
  <si>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</si>
  <si>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</si>
  <si>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</si>
  <si>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</si>
  <si>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</si>
  <si>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</si>
  <si>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</si>
  <si>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</si>
  <si>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</si>
  <si>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</si>
  <si>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</si>
  <si>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</si>
  <si>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</si>
  <si>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</si>
  <si>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</si>
  <si>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</si>
  <si>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</si>
  <si>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</si>
  <si>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</si>
  <si>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</si>
  <si>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</si>
  <si>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</si>
  <si>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</si>
  <si>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</si>
  <si>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</si>
  <si>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</si>
  <si>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</si>
  <si>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</si>
  <si>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</si>
  <si>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</si>
  <si>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</si>
  <si>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</si>
  <si>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</si>
  <si>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</si>
  <si>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</si>
  <si>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</si>
  <si>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</si>
  <si>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</si>
  <si>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</si>
  <si>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</si>
  <si>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</si>
  <si>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</si>
  <si>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</si>
  <si>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</si>
  <si>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</si>
  <si>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</si>
  <si>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</si>
  <si>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</si>
  <si>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</si>
  <si>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</si>
  <si>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</si>
  <si>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</si>
  <si>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</si>
  <si>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</si>
  <si>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</si>
  <si>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</si>
  <si>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</si>
  <si>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</si>
  <si>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</si>
  <si>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</si>
  <si>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</si>
  <si>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</si>
  <si>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</si>
  <si>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</si>
  <si>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</si>
  <si>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</si>
  <si>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</si>
  <si>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</si>
  <si>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</si>
  <si>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</si>
  <si>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</si>
  <si>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</si>
  <si>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</si>
  <si>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</si>
  <si>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</si>
  <si>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</si>
  <si>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</si>
  <si>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</si>
  <si>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</si>
  <si>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</si>
  <si>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</si>
  <si>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</si>
  <si>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</si>
  <si>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</si>
  <si>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</si>
  <si>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</si>
  <si>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</si>
  <si>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</si>
  <si>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</si>
  <si>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</si>
  <si>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</si>
  <si>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</si>
  <si>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</si>
  <si>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</si>
  <si>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</si>
  <si>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</si>
  <si>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</si>
  <si>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</si>
  <si>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</si>
  <si>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</si>
  <si>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</si>
  <si>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</si>
  <si>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</si>
  <si>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</si>
  <si>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</si>
  <si>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</si>
  <si>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</si>
  <si>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</si>
  <si>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</si>
  <si>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</si>
  <si>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</si>
  <si>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</si>
  <si>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</si>
  <si>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</si>
  <si>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</si>
  <si>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</si>
  <si>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</si>
  <si>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</si>
  <si>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</si>
  <si>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</si>
  <si>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</si>
  <si>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</si>
  <si>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</si>
  <si>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</si>
  <si>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</si>
  <si>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</si>
  <si>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</si>
  <si>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</si>
  <si>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</si>
  <si>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</si>
  <si>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</si>
  <si>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</si>
  <si>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</si>
  <si>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</si>
  <si>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</si>
  <si>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</si>
  <si>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</si>
  <si>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</si>
  <si>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</si>
  <si>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</si>
  <si>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</si>
  <si>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</si>
  <si>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</si>
  <si>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</si>
  <si>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</si>
  <si>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</si>
  <si>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</si>
  <si>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</si>
  <si>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</si>
  <si>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</si>
  <si>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</si>
  <si>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</si>
  <si>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</si>
  <si>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</si>
  <si>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</si>
  <si>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</si>
  <si>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</si>
  <si>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</si>
  <si>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</si>
  <si>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</si>
  <si>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</si>
  <si>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</si>
  <si>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</si>
  <si>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</si>
  <si>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</si>
  <si>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</si>
  <si>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</si>
  <si>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</si>
  <si>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</si>
  <si>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</si>
  <si>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</si>
  <si>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</si>
  <si>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</si>
  <si>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</si>
  <si>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</si>
  <si>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</si>
  <si>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</si>
  <si>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</si>
  <si>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</si>
  <si>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</si>
  <si>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</si>
  <si>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</si>
  <si>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</si>
  <si>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</si>
  <si>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</si>
  <si>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</si>
  <si>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</si>
  <si>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</si>
  <si>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</si>
  <si>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</si>
  <si>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</si>
  <si>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</si>
  <si>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</si>
  <si>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</si>
  <si>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</si>
  <si>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</si>
  <si>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</si>
  <si>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</si>
  <si>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</si>
  <si>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</si>
  <si>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</si>
  <si>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</si>
  <si>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</si>
  <si>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</si>
  <si>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</si>
  <si>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</si>
  <si>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</si>
  <si>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</si>
  <si>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</si>
  <si>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</si>
  <si>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</si>
  <si>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</si>
  <si>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</si>
  <si>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</si>
  <si>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</si>
  <si>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</si>
  <si>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</si>
  <si>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</si>
  <si>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</si>
  <si>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</si>
  <si>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</si>
  <si>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</si>
  <si>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</si>
  <si>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</si>
  <si>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</si>
  <si>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</si>
  <si>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</si>
  <si>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</si>
  <si>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</si>
  <si>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</si>
  <si>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</si>
  <si>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</si>
  <si>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</si>
  <si>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</si>
  <si>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</si>
  <si>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</si>
  <si>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</si>
  <si>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</si>
  <si>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</si>
  <si>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</si>
  <si>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</si>
  <si>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</si>
  <si>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</si>
  <si>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</si>
  <si>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</si>
  <si>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</si>
  <si>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</si>
  <si>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</si>
  <si>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</si>
  <si>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</si>
  <si>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</si>
  <si>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</si>
  <si>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</si>
  <si>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</si>
  <si>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</si>
  <si>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</si>
  <si>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</si>
  <si>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</si>
  <si>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</si>
  <si>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</si>
  <si>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</si>
  <si>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</si>
  <si>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</si>
  <si>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</si>
  <si>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</si>
  <si>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</si>
  <si>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</si>
  <si>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</si>
  <si>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</si>
  <si>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</si>
  <si>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</si>
  <si>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</si>
  <si>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</si>
  <si>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</si>
  <si>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</si>
  <si>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</si>
  <si>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</si>
  <si>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</si>
  <si>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</si>
  <si>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</si>
  <si>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</si>
  <si>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</si>
  <si>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</si>
  <si>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</si>
  <si>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</si>
  <si>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</si>
  <si>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</si>
  <si>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</si>
  <si>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</si>
  <si>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</si>
  <si>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</si>
  <si>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</si>
  <si>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</si>
  <si>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</si>
  <si>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</si>
  <si>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</si>
  <si>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</si>
  <si>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</si>
  <si>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</si>
  <si>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</si>
  <si>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</si>
  <si>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</si>
  <si>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</si>
  <si>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</si>
  <si>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</si>
  <si>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</si>
  <si>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</si>
  <si>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</si>
  <si>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</si>
  <si>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</si>
  <si>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</si>
  <si>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</si>
  <si>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</si>
  <si>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</si>
  <si>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</si>
  <si>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</si>
  <si>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</si>
  <si>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</si>
  <si>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</si>
  <si>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</si>
  <si>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</si>
  <si>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</si>
  <si>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</si>
  <si>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</si>
  <si>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</si>
  <si>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</si>
  <si>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</si>
  <si>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</si>
  <si>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</si>
  <si>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</si>
  <si>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</si>
  <si>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</si>
  <si>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</si>
  <si>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</si>
  <si>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</si>
  <si>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</si>
  <si>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</si>
  <si>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</si>
  <si>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</si>
  <si>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</si>
  <si>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</si>
  <si>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</si>
  <si>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</si>
  <si>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</si>
  <si>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</si>
  <si>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</si>
  <si>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</si>
  <si>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</si>
  <si>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</si>
  <si>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</si>
  <si>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</si>
  <si>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</si>
  <si>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</si>
  <si>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</si>
  <si>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</si>
  <si>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</si>
  <si>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</si>
  <si>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</si>
  <si>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</si>
  <si>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</si>
  <si>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</si>
  <si>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</si>
  <si>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</si>
  <si>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</si>
  <si>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</si>
  <si>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</si>
  <si>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</si>
  <si>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</si>
  <si>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</si>
  <si>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</si>
  <si>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</si>
  <si>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</si>
  <si>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</si>
  <si>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</si>
  <si>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</si>
  <si>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</si>
  <si>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</si>
  <si>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</si>
  <si>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</si>
  <si>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</si>
  <si>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</si>
  <si>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</si>
  <si>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</si>
  <si>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</si>
  <si>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</si>
  <si>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</si>
  <si>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</si>
  <si>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</si>
  <si>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</si>
  <si>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</si>
  <si>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</si>
  <si>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</si>
  <si>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</si>
  <si>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</si>
  <si>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</si>
  <si>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</si>
  <si>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</si>
  <si>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</si>
  <si>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</si>
  <si>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</si>
  <si>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</si>
  <si>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</si>
  <si>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</si>
  <si>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</si>
  <si>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</si>
  <si>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</si>
  <si>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</si>
  <si>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</si>
  <si>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</si>
  <si>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</si>
  <si>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</si>
  <si>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</si>
  <si>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</si>
  <si>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</si>
  <si>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</si>
  <si>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</si>
  <si>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</si>
  <si>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</si>
  <si>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</si>
  <si>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</si>
  <si>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</si>
  <si>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</si>
  <si>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</si>
  <si>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</si>
  <si>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</si>
  <si>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</si>
  <si>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</si>
  <si>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</si>
  <si>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</si>
  <si>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</si>
  <si>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</si>
  <si>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</si>
  <si>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</si>
  <si>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</si>
  <si>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</si>
  <si>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</si>
  <si>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</si>
  <si>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</si>
  <si>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</si>
  <si>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</si>
  <si>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</si>
  <si>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</si>
  <si>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</si>
  <si>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</si>
  <si>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</si>
  <si>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</si>
  <si>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</si>
  <si>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</si>
  <si>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</si>
  <si>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</si>
  <si>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</si>
  <si>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</si>
  <si>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</si>
  <si>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</si>
  <si>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</si>
  <si>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</si>
  <si>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</si>
  <si>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</si>
  <si>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</si>
  <si>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</si>
  <si>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</si>
  <si>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</si>
  <si>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</si>
  <si>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</si>
  <si>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</si>
  <si>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</si>
  <si>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</si>
  <si>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</si>
  <si>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</si>
  <si>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</si>
  <si>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</si>
  <si>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</si>
  <si>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</si>
  <si>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</si>
  <si>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</si>
  <si>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</si>
  <si>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</si>
  <si>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</si>
  <si>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</si>
  <si>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</si>
  <si>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</si>
  <si>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</si>
  <si>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</si>
  <si>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</si>
  <si>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</si>
  <si>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</si>
  <si>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</si>
  <si>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</si>
  <si>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</si>
  <si>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</si>
  <si>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</si>
  <si>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</si>
  <si>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</si>
  <si>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</si>
  <si>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</si>
  <si>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</si>
  <si>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</si>
  <si>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</si>
  <si>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</si>
  <si>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</si>
  <si>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</si>
  <si>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</si>
  <si>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</si>
  <si>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</si>
  <si>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</si>
  <si>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</si>
  <si>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</si>
  <si>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</si>
  <si>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</si>
  <si>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</si>
  <si>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</si>
  <si>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</si>
  <si>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</si>
  <si>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</si>
  <si>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</si>
  <si>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</si>
  <si>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</si>
  <si>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</si>
  <si>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</si>
  <si>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</si>
  <si>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</si>
  <si>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</si>
  <si>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</si>
  <si>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</si>
  <si>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</si>
  <si>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</si>
  <si>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</si>
  <si>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</si>
  <si>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</si>
  <si>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</si>
  <si>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</si>
  <si>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</si>
  <si>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</si>
  <si>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</si>
  <si>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</si>
  <si>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</si>
  <si>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</si>
  <si>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</si>
  <si>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</si>
  <si>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</si>
  <si>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</si>
  <si>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</si>
  <si>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</si>
  <si>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</si>
  <si>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</si>
  <si>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</si>
  <si>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</si>
  <si>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</si>
  <si>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</si>
  <si>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</si>
  <si>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</si>
  <si>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</si>
  <si>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</si>
  <si>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</si>
  <si>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</si>
  <si>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</si>
  <si>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</si>
  <si>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</si>
  <si>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</si>
  <si>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</si>
  <si>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</si>
  <si>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</si>
  <si>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</si>
  <si>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</si>
  <si>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</si>
  <si>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</si>
  <si>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</si>
  <si>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</si>
  <si>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</si>
  <si>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</si>
  <si>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</si>
  <si>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</si>
  <si>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</si>
  <si>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</si>
  <si>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</si>
  <si>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</si>
  <si>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</si>
  <si>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</si>
  <si>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</si>
  <si>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</si>
  <si>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</si>
  <si>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</si>
  <si>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</si>
  <si>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</si>
  <si>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</si>
  <si>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</si>
  <si>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</si>
  <si>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</si>
  <si>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</si>
  <si>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</si>
  <si>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</si>
  <si>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</si>
  <si>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</si>
  <si>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</si>
  <si>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</si>
  <si>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</si>
  <si>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</si>
  <si>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</si>
  <si>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</si>
  <si>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</si>
  <si>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</si>
  <si>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</si>
  <si>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</si>
  <si>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</si>
  <si>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</si>
  <si>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</si>
  <si>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</si>
  <si>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</si>
  <si>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</si>
  <si>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</si>
  <si>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</si>
  <si>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</si>
  <si>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</si>
  <si>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</si>
  <si>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</si>
  <si>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</si>
  <si>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</si>
  <si>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</si>
  <si>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</si>
  <si>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</si>
  <si>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</si>
  <si>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</si>
  <si>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</si>
  <si>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</si>
  <si>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</si>
  <si>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</si>
  <si>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</si>
  <si>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</si>
  <si>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</si>
  <si>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</si>
  <si>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</si>
  <si>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</si>
  <si>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</si>
  <si>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</si>
  <si>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</si>
  <si>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</si>
  <si>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</si>
  <si>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</si>
  <si>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</si>
  <si>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</si>
  <si>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</si>
  <si>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</si>
  <si>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</si>
  <si>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</si>
  <si>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</si>
  <si>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</si>
  <si>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</si>
  <si>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</si>
  <si>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</si>
  <si>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</si>
  <si>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</si>
  <si>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</si>
  <si>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</si>
  <si>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</si>
  <si>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</si>
  <si>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</si>
  <si>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</si>
  <si>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</si>
  <si>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</si>
  <si>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</si>
  <si>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</si>
  <si>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</si>
  <si>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</si>
  <si>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</si>
  <si>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</si>
  <si>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</si>
  <si>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</si>
  <si>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</si>
  <si>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</si>
  <si>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</si>
  <si>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</si>
  <si>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</si>
  <si>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</si>
  <si>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</si>
  <si>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</si>
  <si>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</si>
  <si>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</si>
  <si>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</si>
  <si>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</si>
  <si>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</si>
  <si>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</si>
  <si>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</si>
  <si>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</si>
  <si>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</si>
  <si>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</si>
  <si>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</si>
  <si>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</si>
  <si>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</si>
  <si>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</si>
  <si>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</si>
  <si>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</si>
  <si>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</si>
  <si>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</si>
  <si>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</si>
  <si>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</si>
  <si>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</si>
  <si>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</si>
  <si>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</si>
  <si>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</si>
  <si>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</si>
  <si>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</si>
  <si>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</si>
  <si>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</si>
  <si>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</si>
  <si>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</si>
  <si>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</si>
  <si>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</si>
  <si>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</si>
  <si>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</si>
  <si>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</si>
  <si>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</si>
  <si>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</si>
  <si>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</si>
  <si>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</si>
  <si>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</si>
  <si>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</si>
  <si>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</si>
  <si>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</si>
  <si>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</si>
  <si>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</si>
  <si>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</si>
  <si>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</si>
  <si>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</si>
  <si>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</si>
  <si>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</si>
  <si>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</si>
  <si>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</si>
  <si>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</si>
  <si>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</si>
  <si>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</si>
  <si>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</si>
  <si>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</si>
  <si>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</si>
  <si>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</si>
  <si>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</si>
  <si>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</si>
  <si>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</si>
  <si>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</si>
  <si>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</si>
  <si>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</si>
  <si>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</si>
  <si>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</si>
  <si>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</si>
  <si>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</si>
  <si>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</si>
  <si>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</si>
  <si>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</si>
  <si>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</si>
  <si>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</si>
  <si>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</si>
  <si>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</si>
  <si>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</si>
  <si>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</si>
  <si>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</si>
  <si>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</si>
  <si>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</si>
  <si>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</si>
  <si>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</si>
  <si>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</si>
  <si>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</si>
  <si>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</si>
  <si>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</si>
  <si>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</si>
  <si>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</si>
  <si>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</si>
  <si>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</si>
  <si>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</si>
  <si>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</si>
  <si>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</si>
  <si>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</si>
  <si>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</si>
  <si>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</si>
  <si>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</si>
  <si>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</si>
  <si>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</si>
  <si>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</si>
  <si>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</si>
  <si>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</si>
  <si>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</si>
  <si>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</si>
  <si>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</si>
  <si>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</si>
  <si>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</si>
  <si>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</si>
  <si>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</si>
  <si>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</si>
  <si>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</si>
  <si>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</si>
  <si>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</si>
  <si>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</si>
  <si>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</si>
  <si>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</si>
  <si>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</si>
  <si>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</si>
  <si>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</si>
  <si>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</si>
  <si>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</si>
  <si>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</si>
  <si>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</si>
  <si>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</si>
  <si>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</si>
  <si>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</si>
  <si>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</si>
  <si>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</si>
  <si>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</si>
  <si>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</si>
  <si>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</si>
  <si>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</si>
  <si>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</si>
  <si>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</si>
  <si>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</si>
  <si>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</si>
  <si>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</si>
  <si>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</si>
  <si>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</si>
  <si>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</si>
  <si>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</si>
  <si>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</si>
  <si>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</si>
  <si>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</si>
  <si>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</si>
  <si>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</si>
  <si>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</si>
  <si>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</si>
  <si>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</si>
  <si>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</si>
  <si>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</si>
  <si>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</si>
  <si>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</si>
  <si>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</si>
  <si>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</si>
  <si>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</si>
  <si>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</si>
  <si>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</si>
  <si>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</si>
  <si>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</si>
  <si>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</si>
  <si>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</si>
  <si>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</si>
  <si>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</si>
  <si>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</si>
  <si>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</si>
  <si>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</si>
  <si>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</si>
  <si>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</si>
  <si>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</si>
  <si>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</si>
  <si>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</si>
  <si>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</si>
  <si>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</si>
  <si>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</si>
  <si>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</si>
  <si>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</si>
  <si>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</si>
  <si>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</si>
  <si>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</si>
  <si>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</si>
  <si>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</si>
  <si>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</si>
  <si>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</si>
  <si>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</si>
  <si>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</si>
  <si>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</si>
  <si>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</si>
  <si>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</si>
  <si>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</si>
  <si>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</si>
  <si>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</si>
  <si>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</si>
  <si>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</si>
  <si>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</si>
  <si>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</si>
  <si>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</si>
  <si>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</si>
  <si>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</si>
  <si>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</si>
  <si>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</si>
  <si>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</si>
  <si>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</si>
  <si>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</si>
  <si>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</si>
  <si>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</si>
  <si>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</si>
  <si>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</si>
  <si>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</si>
  <si>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</si>
  <si>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</si>
  <si>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</si>
  <si>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</si>
  <si>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</si>
  <si>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</si>
  <si>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</si>
  <si>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</si>
  <si>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</si>
  <si>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</si>
  <si>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</si>
  <si>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</si>
  <si>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</si>
  <si>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</si>
  <si>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</si>
  <si>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</si>
  <si>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</si>
  <si>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</si>
  <si>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</si>
  <si>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</si>
  <si>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</si>
  <si>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</si>
  <si>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</si>
  <si>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</si>
  <si>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</si>
  <si>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</si>
  <si>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</si>
  <si>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</si>
  <si>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</si>
  <si>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</si>
  <si>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</si>
  <si>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</si>
  <si>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</si>
  <si>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</si>
  <si>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</si>
  <si>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</si>
  <si>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</si>
  <si>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</si>
  <si>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</si>
  <si>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</si>
  <si>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</si>
  <si>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</si>
  <si>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</si>
  <si>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</si>
  <si>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</si>
  <si>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</si>
  <si>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</si>
  <si>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</si>
  <si>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</si>
  <si>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</si>
  <si>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</si>
  <si>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</si>
  <si>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</si>
  <si>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</si>
  <si>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</si>
  <si>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</si>
  <si>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</si>
  <si>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</si>
  <si>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</si>
  <si>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</si>
  <si>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</si>
  <si>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</si>
  <si>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</si>
  <si>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</si>
  <si>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</si>
  <si>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</si>
  <si>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</si>
  <si>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</si>
  <si>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</si>
  <si>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</si>
  <si>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</si>
  <si>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</si>
  <si>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</si>
  <si>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</si>
  <si>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</si>
  <si>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</si>
  <si>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</si>
  <si>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</si>
  <si>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</si>
  <si>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</si>
  <si>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</si>
  <si>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</si>
  <si>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</si>
  <si>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</si>
  <si>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</si>
  <si>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</si>
  <si>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</si>
  <si>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</si>
  <si>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</si>
  <si>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</si>
  <si>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</si>
  <si>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</si>
  <si>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</si>
  <si>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</si>
  <si>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</si>
  <si>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</si>
  <si>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</si>
  <si>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</si>
  <si>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</si>
  <si>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</si>
  <si>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</si>
  <si>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</si>
  <si>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</si>
  <si>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</si>
  <si>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</si>
  <si>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</si>
  <si>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</si>
  <si>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</si>
  <si>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</si>
  <si>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</si>
  <si>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</si>
  <si>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</si>
  <si>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</si>
  <si>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</si>
  <si>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</si>
  <si>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</si>
  <si>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</si>
  <si>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</si>
  <si>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</si>
  <si>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</si>
  <si>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</si>
  <si>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</si>
  <si>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</si>
  <si>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</si>
  <si>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</si>
  <si>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</si>
  <si>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</si>
  <si>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</si>
  <si>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</si>
  <si>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</si>
  <si>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</si>
  <si>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</si>
  <si>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</si>
  <si>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</si>
  <si>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</si>
  <si>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</si>
  <si>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</si>
  <si>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</si>
  <si>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</si>
  <si>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</si>
  <si>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</si>
  <si>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</si>
  <si>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</si>
  <si>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</si>
  <si>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</si>
  <si>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</si>
  <si>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</si>
  <si>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</si>
  <si>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</si>
  <si>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</si>
  <si>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</si>
  <si>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</si>
  <si>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</si>
  <si>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</si>
  <si>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</si>
  <si>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</si>
  <si>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</si>
  <si>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</si>
  <si>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</si>
  <si>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</si>
  <si>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</si>
  <si>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</si>
  <si>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</si>
  <si>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</si>
  <si>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</si>
  <si>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</si>
  <si>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</si>
  <si>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</si>
  <si>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</si>
  <si>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</si>
  <si>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</si>
  <si>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</si>
  <si>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</si>
  <si>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</si>
  <si>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</si>
  <si>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</si>
  <si>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</si>
  <si>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</si>
  <si>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</si>
  <si>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</si>
  <si>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</si>
  <si>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</si>
  <si>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</si>
  <si>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</si>
  <si>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</si>
  <si>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</si>
  <si>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</si>
  <si>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</si>
  <si>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</si>
  <si>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</si>
  <si>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</si>
  <si>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</si>
  <si>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</si>
  <si>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</si>
  <si>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</si>
  <si>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</si>
  <si>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</si>
  <si>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</si>
  <si>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</si>
  <si>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</si>
  <si>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</si>
  <si>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</si>
  <si>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</si>
  <si>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</si>
  <si>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</si>
  <si>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</si>
  <si>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</si>
  <si>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</si>
  <si>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</si>
  <si>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</si>
  <si>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</si>
  <si>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</si>
  <si>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</si>
  <si>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</si>
  <si>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</si>
  <si>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</si>
  <si>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</si>
  <si>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</si>
  <si>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</si>
  <si>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</si>
  <si>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</si>
  <si>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</si>
  <si>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</si>
  <si>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</si>
  <si>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</si>
  <si>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</si>
  <si>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</si>
  <si>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</si>
  <si>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</si>
  <si>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</si>
  <si>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</si>
  <si>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</si>
  <si>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</si>
  <si>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</si>
  <si>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</si>
  <si>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</si>
  <si>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</si>
  <si>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</si>
  <si>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</si>
  <si>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</si>
  <si>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</si>
  <si>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</si>
  <si>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</si>
  <si>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</si>
  <si>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</si>
  <si>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</si>
  <si>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</si>
  <si>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</si>
  <si>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</si>
  <si>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</si>
  <si>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</si>
  <si>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</si>
  <si>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</si>
  <si>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</si>
  <si>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</si>
  <si>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</si>
  <si>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</si>
  <si>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</si>
  <si>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</si>
  <si>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</si>
  <si>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</si>
  <si>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</si>
  <si>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</si>
  <si>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</si>
  <si>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</si>
  <si>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</si>
  <si>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</si>
  <si>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</si>
  <si>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</si>
  <si>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</si>
  <si>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</si>
  <si>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</si>
  <si>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</si>
  <si>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</si>
  <si>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</si>
  <si>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</si>
  <si>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</si>
  <si>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</si>
  <si>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</si>
  <si>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</si>
  <si>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</si>
  <si>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</si>
  <si>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</si>
  <si>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</si>
  <si>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</si>
  <si>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</si>
  <si>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</si>
  <si>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</si>
  <si>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</si>
  <si>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</si>
  <si>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</si>
  <si>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</si>
  <si>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</si>
  <si>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</si>
  <si>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</si>
  <si>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</si>
  <si>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</si>
  <si>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</si>
  <si>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</si>
  <si>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</si>
  <si>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</si>
  <si>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</si>
  <si>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</si>
  <si>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</si>
  <si>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</si>
  <si>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</si>
  <si>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</si>
  <si>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</si>
  <si>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</si>
  <si>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</si>
  <si>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</si>
  <si>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</si>
  <si>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</si>
  <si>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</si>
  <si>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</si>
  <si>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</si>
  <si>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</si>
  <si>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</si>
  <si>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</si>
  <si>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</si>
  <si>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</si>
  <si>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</si>
  <si>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</si>
  <si>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</si>
  <si>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</si>
  <si>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</si>
  <si>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</si>
  <si>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</si>
  <si>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</si>
  <si>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</si>
  <si>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</si>
  <si>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</si>
  <si>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</si>
  <si>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</si>
  <si>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</si>
  <si>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</si>
  <si>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</si>
  <si>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</si>
  <si>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</si>
  <si>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</si>
  <si>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</si>
  <si>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</si>
  <si>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</si>
  <si>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</si>
  <si>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</si>
  <si>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</si>
  <si>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</si>
  <si>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</si>
  <si>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</si>
  <si>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</si>
  <si>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</si>
  <si>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</si>
  <si>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</si>
  <si>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</si>
  <si>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</si>
  <si>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</si>
  <si>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</si>
  <si>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</si>
  <si>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</si>
  <si>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</si>
  <si>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</si>
  <si>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</si>
  <si>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</si>
  <si>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</si>
  <si>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</si>
  <si>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</si>
  <si>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</si>
  <si>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</si>
  <si>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</si>
  <si>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</si>
  <si>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</si>
  <si>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</si>
  <si>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</si>
  <si>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</si>
  <si>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</si>
  <si>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</si>
  <si>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</si>
  <si>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</si>
  <si>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</si>
  <si>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</si>
  <si>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</si>
  <si>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</si>
  <si>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</si>
  <si>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</si>
  <si>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</si>
  <si>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</si>
  <si>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</si>
  <si>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</si>
  <si>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</si>
  <si>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</si>
  <si>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</si>
  <si>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</si>
  <si>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</si>
  <si>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</si>
  <si>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</si>
  <si>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</si>
  <si>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</si>
  <si>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</si>
  <si>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</si>
  <si>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</si>
  <si>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</si>
  <si>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</si>
  <si>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</si>
  <si>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</si>
  <si>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</si>
  <si>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</si>
  <si>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</si>
  <si>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</si>
  <si>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</si>
  <si>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</si>
  <si>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</si>
  <si>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</si>
  <si>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</si>
  <si>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</si>
  <si>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</si>
  <si>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</si>
  <si>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</si>
  <si>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</si>
  <si>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</si>
  <si>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</si>
  <si>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</si>
  <si>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</si>
  <si>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</si>
  <si>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</si>
  <si>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</si>
  <si>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</si>
  <si>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</si>
  <si>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</si>
  <si>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</si>
  <si>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</si>
  <si>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</si>
  <si>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</si>
  <si>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</si>
  <si>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</si>
  <si>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</si>
  <si>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</si>
  <si>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</si>
  <si>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</si>
  <si>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</si>
  <si>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</si>
  <si>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</si>
  <si>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</si>
  <si>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</si>
  <si>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</si>
  <si>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</si>
  <si>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</si>
  <si>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</si>
  <si>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</si>
  <si>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</si>
  <si>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</si>
  <si>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</si>
  <si>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</si>
  <si>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</si>
  <si>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</si>
  <si>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</si>
  <si>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</si>
  <si>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</si>
  <si>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</si>
  <si>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</si>
  <si>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</si>
  <si>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</si>
  <si>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</si>
  <si>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</si>
  <si>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</si>
  <si>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</si>
  <si>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</si>
  <si>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</si>
  <si>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</si>
  <si>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</si>
  <si>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</si>
  <si>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</si>
  <si>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</si>
  <si>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</si>
  <si>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</si>
  <si>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</si>
  <si>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</si>
  <si>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</si>
  <si>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</si>
  <si>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</si>
  <si>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</si>
  <si>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</si>
  <si>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</si>
  <si>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</si>
  <si>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</si>
  <si>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</si>
  <si>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</si>
  <si>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</si>
  <si>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</si>
  <si>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</si>
  <si>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</si>
  <si>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</si>
  <si>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</si>
  <si>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</si>
  <si>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</si>
  <si>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</si>
  <si>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</si>
  <si>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</si>
  <si>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</si>
  <si>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</si>
  <si>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</si>
  <si>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</si>
  <si>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</si>
  <si>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</si>
  <si>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</si>
  <si>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</si>
  <si>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</si>
  <si>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</si>
  <si>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</si>
  <si>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</si>
  <si>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</si>
  <si>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</si>
  <si>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</si>
  <si>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</si>
  <si>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</si>
  <si>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</si>
  <si>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</si>
  <si>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</si>
  <si>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</si>
  <si>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</si>
  <si>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</si>
  <si>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</si>
  <si>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</si>
  <si>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</si>
  <si>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</si>
  <si>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</si>
  <si>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</si>
  <si>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</si>
  <si>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</si>
  <si>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</si>
  <si>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</si>
  <si>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</si>
  <si>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</si>
  <si>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</si>
  <si>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</si>
  <si>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</si>
  <si>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</si>
  <si>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</si>
  <si>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</si>
  <si>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</si>
  <si>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</si>
  <si>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</si>
  <si>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</si>
  <si>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</si>
  <si>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</si>
  <si>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</si>
  <si>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</si>
  <si>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</si>
  <si>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</si>
  <si>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</si>
  <si>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</si>
  <si>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</si>
  <si>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</si>
  <si>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</si>
  <si>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</si>
  <si>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</si>
  <si>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</si>
  <si>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</si>
  <si>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</si>
  <si>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</si>
  <si>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</si>
  <si>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</si>
  <si>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</si>
  <si>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</si>
  <si>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</si>
  <si>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</si>
  <si>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</si>
  <si>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</si>
  <si>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</si>
  <si>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</si>
  <si>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</si>
  <si>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</si>
  <si>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</si>
  <si>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</si>
  <si>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</si>
  <si>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</si>
  <si>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</si>
  <si>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</si>
  <si>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</si>
  <si>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</si>
  <si>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</si>
  <si>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</si>
  <si>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</si>
  <si>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</si>
  <si>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</si>
  <si>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</si>
  <si>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</si>
  <si>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</si>
  <si>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</si>
  <si>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</si>
  <si>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</si>
  <si>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</si>
  <si>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</si>
  <si>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</si>
  <si>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</si>
  <si>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</si>
  <si>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</si>
  <si>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</si>
  <si>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</si>
  <si>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</si>
  <si>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</si>
  <si>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</si>
  <si>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</si>
  <si>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</si>
  <si>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</si>
  <si>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</si>
  <si>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</si>
  <si>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</si>
  <si>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</si>
  <si>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</si>
  <si>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</si>
  <si>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</si>
  <si>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</si>
  <si>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</si>
  <si>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</si>
  <si>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</si>
  <si>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</si>
  <si>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</si>
  <si>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</si>
  <si>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</si>
  <si>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</si>
  <si>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</si>
  <si>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</si>
  <si>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</si>
  <si>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</si>
  <si>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</si>
  <si>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</si>
  <si>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</si>
  <si>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</si>
  <si>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</si>
  <si>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</si>
  <si>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</si>
  <si>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</si>
  <si>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</si>
  <si>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</si>
  <si>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</si>
  <si>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</si>
  <si>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</si>
  <si>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</si>
  <si>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</si>
  <si>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</si>
  <si>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</si>
  <si>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</si>
  <si>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</si>
  <si>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</si>
  <si>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</si>
  <si>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</si>
  <si>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</si>
  <si>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</si>
  <si>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</si>
  <si>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</si>
  <si>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</si>
  <si>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</si>
  <si>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</si>
  <si>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</si>
  <si>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</si>
  <si>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</si>
  <si>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</si>
  <si>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</si>
  <si>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</si>
  <si>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</si>
  <si>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</si>
  <si>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</si>
  <si>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</si>
  <si>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</si>
  <si>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</si>
  <si>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</si>
  <si>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</si>
  <si>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</si>
  <si>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</si>
  <si>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</si>
  <si>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</si>
  <si>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</si>
  <si>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</si>
  <si>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</si>
  <si>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</si>
  <si>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</si>
  <si>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</si>
  <si>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</si>
  <si>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</si>
  <si>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</si>
  <si>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</si>
  <si>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</si>
  <si>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</si>
  <si>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</si>
  <si>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</si>
  <si>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</si>
  <si>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</si>
  <si>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</si>
  <si>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</si>
  <si>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</si>
  <si>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</si>
  <si>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</si>
  <si>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</si>
  <si>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</si>
  <si>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</si>
  <si>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</si>
  <si>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</si>
  <si>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</si>
  <si>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</si>
  <si>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</si>
  <si>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</si>
  <si>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</si>
  <si>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</si>
  <si>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</si>
  <si>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</si>
  <si>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</si>
  <si>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</si>
  <si>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</si>
  <si>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</si>
  <si>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</si>
  <si>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</si>
  <si>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</si>
  <si>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</si>
  <si>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</si>
  <si>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</si>
  <si>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</si>
  <si>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</si>
  <si>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</si>
  <si>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</si>
  <si>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</si>
  <si>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</si>
  <si>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</si>
  <si>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</si>
  <si>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</si>
  <si>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</si>
  <si>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</si>
  <si>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</si>
  <si>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</si>
  <si>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</si>
  <si>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</si>
  <si>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</si>
  <si>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</si>
  <si>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</si>
  <si>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</si>
  <si>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</si>
  <si>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</si>
  <si>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</si>
  <si>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</si>
  <si>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</si>
  <si>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</si>
  <si>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</si>
  <si>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</si>
  <si>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</si>
  <si>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</si>
  <si>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</si>
  <si>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</si>
  <si>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</si>
  <si>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</si>
  <si>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</si>
  <si>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</si>
  <si>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</si>
  <si>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</si>
  <si>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</si>
  <si>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</si>
  <si>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</si>
  <si>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</si>
  <si>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</si>
  <si>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</si>
  <si>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</si>
  <si>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</si>
  <si>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</si>
  <si>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</si>
  <si>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</si>
  <si>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</si>
  <si>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</si>
  <si>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</si>
  <si>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</si>
  <si>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</si>
  <si>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</si>
  <si>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</si>
  <si>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</si>
  <si>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</si>
  <si>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</si>
  <si>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</si>
  <si>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</si>
  <si>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</si>
  <si>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</si>
  <si>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</si>
  <si>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</si>
  <si>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</si>
  <si>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</si>
  <si>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</si>
  <si>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</si>
  <si>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</si>
  <si>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</si>
  <si>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</si>
  <si>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</si>
  <si>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</si>
  <si>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</si>
  <si>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</si>
  <si>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</si>
  <si>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</si>
  <si>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</si>
  <si>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</si>
  <si>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</si>
  <si>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</si>
  <si>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</si>
  <si>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</si>
  <si>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</si>
  <si>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</si>
  <si>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</si>
  <si>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</si>
  <si>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</si>
  <si>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</si>
  <si>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</si>
  <si>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</si>
  <si>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</si>
  <si>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</si>
  <si>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</si>
  <si>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</si>
  <si>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</si>
  <si>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</si>
  <si>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</si>
  <si>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</si>
  <si>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</si>
  <si>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</si>
  <si>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</si>
  <si>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</si>
  <si>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</si>
  <si>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</si>
  <si>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</si>
  <si>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</si>
  <si>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</si>
  <si>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</si>
  <si>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</si>
  <si>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</si>
  <si>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</si>
  <si>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</si>
  <si>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</si>
  <si>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</si>
  <si>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</si>
  <si>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</si>
  <si>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</si>
  <si>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</si>
  <si>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</si>
  <si>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</si>
  <si>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</si>
  <si>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</si>
  <si>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</si>
  <si>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</si>
  <si>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</si>
  <si>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</si>
  <si>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</si>
  <si>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</si>
  <si>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</si>
  <si>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</si>
  <si>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</si>
  <si>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</si>
  <si>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</si>
  <si>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</si>
  <si>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</si>
  <si>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</si>
  <si>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</si>
  <si>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</si>
  <si>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</si>
  <si>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</si>
  <si>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</si>
  <si>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</si>
  <si>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</si>
  <si>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</si>
  <si>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</si>
  <si>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</si>
  <si>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</si>
  <si>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</si>
  <si>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</si>
  <si>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</si>
  <si>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</si>
  <si>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</si>
  <si>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</si>
  <si>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</si>
  <si>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</si>
  <si>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</si>
  <si>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</si>
  <si>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</si>
  <si>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</si>
  <si>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</si>
  <si>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</si>
  <si>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</si>
  <si>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</si>
  <si>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</si>
  <si>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</si>
  <si>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</si>
  <si>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</si>
  <si>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</si>
  <si>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</si>
  <si>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</si>
  <si>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</si>
  <si>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</si>
  <si>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</si>
  <si>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</si>
  <si>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</si>
  <si>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</si>
  <si>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</si>
  <si>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</si>
  <si>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</si>
  <si>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</si>
  <si>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</si>
  <si>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</si>
  <si>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</si>
  <si>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</si>
  <si>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</si>
  <si>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</si>
  <si>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</si>
  <si>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</si>
  <si>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</si>
  <si>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</si>
  <si>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</si>
  <si>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</si>
  <si>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</si>
  <si>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</si>
  <si>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</si>
  <si>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</si>
  <si>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</si>
  <si>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</si>
  <si>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</si>
  <si>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</si>
  <si>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</si>
  <si>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</si>
  <si>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</si>
  <si>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</si>
  <si>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</si>
  <si>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</si>
  <si>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</si>
  <si>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</si>
  <si>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</si>
  <si>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</si>
  <si>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</si>
  <si>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</si>
  <si>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</si>
  <si>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</si>
  <si>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</si>
  <si>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</si>
  <si>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</si>
  <si>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</si>
  <si>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</si>
  <si>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</si>
  <si>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</si>
  <si>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</si>
  <si>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</si>
  <si>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</si>
  <si>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</si>
  <si>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</si>
  <si>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</si>
  <si>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</si>
  <si>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</si>
  <si>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</si>
  <si>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</si>
  <si>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</si>
  <si>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</si>
  <si>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</si>
  <si>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</si>
  <si>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</si>
  <si>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</si>
  <si>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</si>
  <si>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</si>
  <si>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</si>
  <si>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</si>
  <si>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</si>
  <si>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</si>
  <si>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</si>
  <si>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</si>
  <si>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</si>
  <si>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</si>
  <si>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</si>
  <si>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</si>
  <si>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</si>
  <si>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</si>
  <si>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</si>
  <si>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</si>
  <si>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</si>
  <si>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</si>
  <si>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</si>
  <si>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</si>
  <si>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</si>
  <si>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</si>
  <si>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</si>
  <si>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</si>
  <si>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</si>
  <si>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</si>
  <si>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</si>
  <si>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</si>
  <si>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</si>
  <si>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</si>
  <si>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</si>
  <si>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</si>
  <si>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</si>
  <si>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</si>
  <si>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</si>
  <si>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</si>
  <si>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</si>
  <si>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</si>
  <si>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</si>
  <si>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</si>
  <si>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</si>
  <si>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</si>
  <si>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</si>
  <si>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</si>
  <si>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</si>
  <si>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</si>
  <si>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</si>
  <si>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</si>
  <si>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</si>
  <si>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</si>
  <si>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</si>
  <si>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</si>
  <si>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</si>
  <si>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</si>
  <si>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</si>
  <si>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</si>
  <si>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</si>
  <si>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</si>
  <si>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</si>
  <si>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</si>
  <si>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</si>
  <si>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</si>
  <si>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</si>
  <si>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</si>
  <si>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</si>
  <si>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</si>
  <si>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</si>
  <si>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</si>
  <si>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</si>
  <si>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</si>
  <si>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</si>
  <si>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</si>
  <si>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</si>
  <si>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</si>
  <si>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</si>
  <si>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</si>
  <si>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</si>
  <si>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</si>
  <si>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</si>
  <si>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</si>
  <si>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</si>
  <si>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</si>
  <si>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</si>
  <si>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</si>
  <si>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</si>
  <si>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</si>
  <si>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</si>
  <si>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</si>
  <si>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</si>
  <si>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</si>
  <si>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</si>
  <si>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</si>
  <si>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</si>
  <si>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</si>
  <si>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</si>
  <si>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</si>
  <si>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</si>
  <si>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</si>
  <si>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</si>
  <si>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</si>
  <si>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</si>
  <si>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</si>
  <si>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</si>
  <si>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</si>
  <si>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</si>
  <si>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</si>
  <si>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</si>
  <si>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</si>
  <si>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</si>
  <si>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</si>
  <si>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</si>
  <si>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</si>
  <si>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</si>
  <si>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</si>
  <si>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</si>
  <si>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</si>
  <si>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</si>
  <si>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</si>
  <si>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</si>
  <si>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</si>
  <si>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</si>
  <si>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</si>
  <si>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</si>
  <si>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</si>
  <si>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</si>
  <si>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</si>
  <si>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</si>
  <si>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</si>
  <si>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</si>
  <si>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</si>
  <si>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</si>
  <si>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</si>
  <si>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</si>
  <si>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</si>
  <si>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</si>
  <si>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</si>
  <si>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</si>
  <si>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</si>
  <si>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</si>
  <si>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</si>
  <si>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</si>
  <si>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</si>
  <si>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</si>
  <si>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</si>
  <si>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</si>
  <si>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</si>
  <si>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</si>
  <si>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</si>
  <si>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</si>
  <si>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</si>
  <si>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</si>
  <si>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</si>
  <si>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</si>
  <si>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</si>
  <si>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</si>
  <si>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</si>
  <si>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</si>
  <si>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</si>
  <si>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</si>
  <si>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</si>
  <si>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</si>
  <si>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</si>
  <si>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</si>
  <si>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</si>
  <si>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</si>
  <si>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</si>
  <si>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</si>
  <si>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</si>
  <si>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</si>
  <si>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</si>
  <si>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</si>
  <si>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</si>
  <si>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</si>
  <si>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</si>
  <si>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</si>
  <si>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</si>
  <si>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</si>
  <si>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</si>
  <si>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</si>
  <si>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</si>
  <si>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</si>
  <si>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</si>
  <si>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</si>
  <si>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</si>
  <si>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</si>
  <si>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</si>
  <si>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</si>
  <si>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</si>
  <si>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</si>
  <si>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</si>
  <si>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</si>
  <si>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</si>
  <si>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</si>
  <si>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</si>
  <si>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</si>
  <si>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</si>
  <si>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</si>
  <si>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</si>
  <si>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</si>
  <si>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</si>
  <si>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</si>
  <si>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</si>
  <si>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</si>
  <si>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</si>
  <si>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</si>
  <si>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</si>
  <si>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</si>
  <si>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</si>
  <si>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</si>
  <si>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</si>
  <si>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</si>
  <si>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</si>
  <si>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</si>
  <si>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</si>
  <si>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</si>
  <si>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</si>
  <si>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</si>
  <si>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</si>
  <si>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</si>
  <si>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</si>
  <si>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</si>
  <si>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</si>
  <si>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</si>
  <si>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</si>
  <si>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</si>
  <si>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</si>
  <si>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</si>
  <si>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</si>
  <si>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</si>
  <si>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</si>
  <si>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</si>
  <si>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</si>
  <si>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</si>
  <si>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</si>
  <si>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</si>
  <si>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</si>
  <si>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</si>
  <si>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</si>
  <si>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</si>
  <si>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</si>
  <si>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</si>
  <si>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</si>
  <si>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</si>
  <si>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</si>
  <si>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</si>
  <si>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</si>
  <si>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</si>
  <si>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</si>
  <si>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</si>
  <si>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</si>
  <si>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</si>
  <si>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</si>
  <si>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</si>
  <si>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</si>
  <si>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</si>
  <si>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</si>
  <si>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</si>
  <si>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</si>
  <si>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</si>
  <si>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</si>
  <si>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</si>
  <si>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</si>
  <si>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</si>
  <si>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</si>
  <si>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</si>
  <si>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</si>
  <si>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</si>
  <si>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</si>
  <si>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</si>
  <si>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</si>
  <si>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</si>
  <si>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</si>
  <si>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</si>
  <si>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</si>
  <si>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</si>
  <si>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</si>
  <si>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</si>
  <si>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</si>
  <si>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</si>
  <si>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</si>
  <si>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</si>
  <si>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</si>
  <si>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</si>
  <si>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</si>
  <si>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</si>
  <si>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</si>
  <si>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</si>
  <si>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</si>
  <si>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</si>
  <si>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</si>
  <si>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</si>
  <si>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</si>
  <si>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</si>
  <si>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</si>
  <si>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</si>
  <si>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</si>
  <si>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</si>
  <si>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</si>
  <si>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</si>
  <si>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</si>
  <si>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</si>
  <si>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</si>
  <si>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</si>
  <si>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</si>
  <si>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</si>
  <si>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</si>
  <si>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</si>
  <si>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</si>
  <si>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</si>
  <si>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</si>
  <si>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</si>
  <si>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</si>
  <si>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</si>
  <si>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</si>
  <si>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</si>
  <si>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</si>
  <si>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</si>
  <si>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</si>
  <si>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</si>
  <si>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</si>
  <si>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</si>
  <si>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</si>
  <si>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</si>
  <si>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</si>
  <si>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</si>
  <si>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</si>
  <si>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</si>
  <si>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</si>
  <si>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</si>
  <si>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</si>
  <si>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</si>
  <si>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</si>
  <si>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</si>
  <si>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</si>
  <si>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</si>
  <si>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</si>
  <si>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</si>
  <si>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</si>
  <si>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</si>
  <si>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</si>
  <si>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</si>
  <si>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</si>
  <si>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</si>
  <si>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</si>
  <si>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</si>
  <si>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</si>
  <si>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</si>
  <si>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</si>
  <si>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</si>
  <si>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</si>
  <si>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</si>
  <si>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</si>
  <si>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</si>
  <si>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</si>
  <si>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</si>
  <si>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</si>
  <si>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</si>
  <si>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</si>
  <si>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</si>
  <si>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</si>
  <si>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</si>
  <si>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</si>
  <si>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</si>
  <si>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</si>
  <si>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</si>
  <si>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</si>
  <si>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</si>
  <si>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</si>
  <si>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</si>
  <si>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</si>
  <si>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</si>
  <si>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</si>
  <si>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</si>
  <si>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</si>
  <si>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</si>
  <si>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</si>
  <si>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</si>
  <si>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</si>
  <si>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</si>
  <si>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</si>
  <si>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</si>
  <si>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</si>
  <si>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</si>
  <si>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</si>
  <si>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</si>
  <si>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</si>
  <si>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</si>
  <si>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</si>
  <si>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</si>
  <si>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</si>
  <si>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</si>
  <si>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</si>
  <si>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</si>
  <si>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</si>
  <si>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</si>
  <si>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</si>
  <si>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</si>
  <si>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</si>
  <si>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</si>
  <si>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</si>
  <si>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</si>
  <si>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</si>
  <si>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</si>
  <si>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</si>
  <si>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</si>
  <si>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</si>
  <si>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</si>
  <si>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</si>
  <si>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</si>
  <si>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</si>
  <si>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</si>
  <si>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</si>
  <si>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</si>
  <si>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</si>
  <si>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</si>
  <si>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</si>
  <si>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</si>
  <si>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</si>
  <si>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</si>
  <si>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</si>
  <si>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</si>
  <si>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</si>
  <si>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</si>
  <si>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</si>
  <si>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</si>
  <si>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</si>
  <si>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</si>
  <si>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</si>
  <si>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</si>
  <si>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</si>
  <si>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</si>
  <si>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</si>
  <si>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</si>
  <si>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</si>
  <si>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</si>
  <si>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</si>
  <si>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</si>
  <si>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</si>
  <si>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</si>
  <si>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</si>
  <si>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</si>
  <si>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</si>
  <si>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</si>
  <si>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</si>
  <si>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</si>
  <si>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</si>
  <si>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</si>
  <si>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</si>
  <si>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</si>
  <si>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</si>
  <si>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</si>
  <si>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</si>
  <si>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</si>
  <si>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</si>
  <si>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</si>
  <si>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</si>
  <si>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</si>
  <si>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</si>
  <si>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</si>
  <si>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</si>
  <si>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</si>
  <si>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</si>
  <si>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</si>
  <si>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</si>
  <si>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</si>
  <si>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</si>
  <si>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</si>
  <si>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</si>
  <si>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</si>
  <si>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</si>
  <si>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</si>
  <si>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</si>
  <si>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</si>
  <si>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</si>
  <si>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</si>
  <si>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</si>
  <si>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</si>
  <si>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</si>
  <si>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</si>
  <si>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</si>
  <si>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</si>
  <si>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</si>
  <si>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</si>
  <si>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</si>
  <si>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</si>
  <si>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</si>
  <si>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</si>
  <si>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</si>
  <si>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</si>
  <si>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</si>
  <si>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</si>
  <si>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</si>
  <si>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</si>
  <si>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</si>
  <si>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</si>
  <si>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</si>
  <si>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</si>
  <si>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</si>
  <si>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</si>
  <si>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</si>
  <si>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</si>
  <si>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</si>
  <si>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</si>
  <si>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</si>
  <si>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</si>
  <si>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</si>
  <si>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</si>
  <si>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</si>
  <si>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</si>
  <si>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</si>
  <si>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</si>
  <si>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</si>
  <si>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</si>
  <si>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</si>
  <si>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</si>
  <si>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</si>
  <si>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</si>
  <si>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</si>
  <si>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</si>
  <si>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</si>
  <si>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</si>
  <si>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</si>
  <si>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</si>
  <si>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</si>
  <si>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</si>
  <si>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</si>
  <si>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</si>
  <si>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</si>
  <si>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</si>
  <si>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</si>
  <si>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</si>
  <si>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</si>
  <si>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</si>
  <si>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</si>
  <si>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</si>
  <si>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</si>
  <si>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</si>
  <si>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</si>
  <si>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</si>
  <si>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</si>
  <si>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</si>
  <si>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</si>
  <si>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</si>
  <si>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</si>
  <si>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</si>
  <si>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</si>
  <si>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</si>
  <si>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</si>
  <si>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</si>
  <si>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</si>
  <si>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</si>
  <si>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</si>
  <si>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</si>
  <si>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</si>
  <si>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</si>
  <si>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</si>
  <si>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</si>
  <si>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</si>
  <si>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</si>
  <si>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</si>
  <si>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</si>
  <si>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</si>
  <si>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</si>
  <si>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</si>
  <si>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</si>
  <si>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</si>
  <si>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</si>
  <si>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</si>
  <si>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</si>
  <si>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</si>
  <si>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</si>
  <si>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</si>
  <si>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</si>
  <si>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</si>
  <si>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</si>
  <si>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</si>
  <si>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</si>
  <si>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</si>
  <si>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</si>
  <si>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</si>
  <si>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</si>
  <si>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</si>
  <si>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</si>
  <si>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</si>
  <si>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</si>
  <si>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</si>
  <si>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</si>
  <si>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</si>
  <si>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</si>
  <si>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</si>
  <si>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</si>
  <si>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</si>
  <si>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</si>
  <si>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</si>
  <si>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</si>
  <si>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</si>
  <si>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</si>
  <si>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</si>
  <si>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</si>
  <si>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</si>
  <si>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</si>
  <si>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</si>
  <si>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</si>
  <si>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</si>
  <si>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</si>
  <si>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</si>
  <si>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</si>
  <si>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</si>
  <si>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</si>
  <si>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</si>
  <si>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</si>
  <si>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</si>
  <si>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</si>
  <si>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</si>
  <si>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</si>
  <si>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</si>
  <si>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</si>
  <si>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</si>
  <si>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</si>
  <si>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</si>
  <si>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</si>
  <si>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</si>
  <si>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</si>
  <si>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</si>
  <si>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</si>
  <si>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</si>
  <si>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</si>
  <si>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</si>
  <si>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</si>
  <si>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</si>
  <si>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</si>
  <si>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</si>
  <si>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</si>
  <si>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</si>
  <si>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</si>
  <si>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</si>
  <si>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</si>
  <si>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</si>
  <si>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</si>
  <si>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</si>
  <si>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</si>
  <si>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</si>
  <si>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</si>
  <si>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</si>
  <si>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</si>
  <si>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</si>
  <si>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</si>
  <si>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</si>
  <si>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</si>
  <si>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</si>
  <si>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</si>
  <si>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</si>
  <si>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</si>
  <si>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</si>
  <si>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</si>
  <si>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</si>
  <si>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</si>
  <si>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</si>
  <si>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</si>
  <si>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</si>
  <si>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</si>
  <si>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</si>
  <si>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</si>
  <si>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</si>
  <si>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</si>
  <si>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</si>
  <si>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</si>
  <si>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</si>
  <si>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</si>
  <si>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</si>
  <si>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</si>
  <si>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</si>
  <si>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</si>
  <si>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</si>
  <si>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</si>
  <si>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</si>
  <si>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</si>
  <si>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</si>
  <si>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</si>
  <si>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</si>
  <si>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</si>
  <si>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</si>
  <si>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</si>
  <si>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</si>
  <si>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</si>
  <si>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</si>
  <si>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</si>
  <si>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</si>
  <si>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</si>
  <si>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</si>
  <si>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</si>
  <si>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</si>
  <si>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</si>
  <si>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</si>
  <si>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</si>
  <si>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</si>
  <si>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</si>
  <si>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</si>
  <si>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</si>
  <si>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</si>
  <si>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</si>
  <si>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</si>
  <si>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</si>
  <si>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</si>
  <si>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</si>
  <si>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</si>
  <si>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</si>
  <si>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</si>
  <si>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</si>
  <si>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</si>
  <si>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</si>
  <si>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</si>
  <si>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</si>
  <si>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</si>
  <si>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</si>
  <si>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</si>
  <si>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</si>
  <si>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</si>
  <si>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</si>
  <si>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</si>
  <si>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</si>
  <si>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</si>
  <si>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</si>
  <si>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</si>
  <si>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</si>
  <si>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</si>
  <si>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</si>
  <si>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</si>
  <si>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</si>
  <si>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</si>
  <si>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</si>
  <si>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</si>
  <si>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</si>
  <si>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</si>
  <si>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</si>
  <si>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</si>
  <si>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</si>
  <si>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</si>
  <si>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</si>
  <si>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</si>
  <si>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</si>
  <si>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</si>
  <si>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</si>
  <si>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</si>
  <si>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</si>
  <si>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</si>
  <si>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</si>
  <si>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</si>
  <si>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</si>
  <si>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</si>
  <si>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</si>
  <si>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</si>
  <si>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</si>
  <si>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</si>
  <si>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</si>
  <si>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</si>
  <si>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</si>
  <si>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</si>
  <si>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</si>
  <si>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</si>
  <si>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</si>
  <si>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</si>
  <si>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</si>
  <si>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</si>
  <si>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</si>
  <si>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</si>
  <si>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</si>
  <si>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</si>
  <si>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</si>
  <si>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</si>
  <si>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</si>
  <si>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</si>
  <si>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</si>
  <si>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</si>
  <si>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</si>
  <si>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</si>
  <si>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</si>
  <si>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</si>
  <si>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</si>
  <si>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</si>
  <si>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</si>
  <si>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</si>
  <si>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</si>
  <si>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</si>
  <si>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</si>
  <si>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</si>
  <si>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</si>
  <si>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</si>
  <si>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</si>
  <si>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</si>
  <si>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</si>
  <si>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</si>
  <si>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</si>
  <si>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</si>
  <si>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</si>
  <si>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</si>
  <si>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</si>
  <si>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</si>
  <si>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</si>
  <si>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</si>
  <si>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</si>
  <si>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</si>
  <si>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</si>
  <si>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</si>
  <si>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</si>
  <si>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</si>
  <si>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</si>
  <si>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</si>
  <si>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</si>
  <si>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</si>
  <si>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</si>
  <si>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</si>
  <si>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</si>
  <si>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</si>
  <si>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</si>
  <si>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</si>
  <si>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</si>
  <si>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</si>
  <si>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</si>
  <si>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</si>
  <si>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</si>
  <si>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</si>
  <si>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</si>
  <si>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</si>
  <si>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</si>
  <si>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</si>
  <si>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</si>
  <si>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</si>
  <si>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</si>
  <si>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</si>
  <si>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</si>
  <si>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</si>
  <si>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</si>
  <si>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</si>
  <si>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</si>
  <si>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</si>
  <si>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</si>
  <si>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</si>
  <si>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</si>
  <si>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</si>
  <si>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</si>
  <si>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</si>
  <si>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</si>
  <si>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</si>
  <si>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</si>
  <si>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</si>
  <si>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</si>
  <si>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</si>
  <si>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</si>
  <si>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</si>
  <si>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</si>
  <si>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</si>
  <si>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</si>
  <si>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</si>
  <si>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</si>
  <si>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</si>
  <si>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</si>
  <si>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</si>
  <si>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</si>
  <si>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</si>
  <si>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</si>
  <si>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</si>
  <si>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</si>
  <si>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</si>
  <si>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</si>
  <si>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</si>
  <si>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</si>
  <si>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</si>
  <si>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</si>
  <si>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</si>
  <si>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</si>
  <si>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</si>
  <si>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</si>
  <si>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</si>
  <si>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</si>
  <si>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</si>
  <si>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</si>
  <si>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</si>
  <si>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</si>
  <si>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</si>
  <si>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</si>
  <si>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</si>
  <si>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</si>
  <si>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</si>
  <si>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</si>
  <si>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</si>
  <si>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</si>
  <si>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</si>
  <si>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</si>
  <si>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</si>
  <si>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</si>
  <si>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</si>
  <si>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</si>
  <si>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</si>
  <si>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</si>
  <si>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</si>
  <si>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</si>
  <si>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</si>
  <si>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</si>
  <si>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</si>
  <si>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</si>
  <si>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</si>
  <si>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</si>
  <si>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</si>
  <si>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</si>
  <si>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</si>
  <si>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</si>
  <si>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</si>
  <si>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</si>
  <si>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</si>
  <si>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</si>
  <si>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</si>
  <si>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</si>
  <si>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</si>
  <si>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</si>
  <si>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</si>
  <si>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</si>
  <si>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</si>
  <si>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</si>
  <si>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</si>
  <si>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</si>
  <si>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</si>
  <si>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</si>
  <si>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</si>
  <si>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</si>
  <si>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</si>
  <si>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</si>
  <si>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</si>
  <si>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</si>
  <si>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</si>
  <si>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</si>
  <si>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</si>
  <si>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</si>
  <si>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</si>
  <si>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</si>
  <si>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</si>
  <si>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</si>
  <si>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</si>
  <si>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</si>
  <si>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</si>
  <si>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</si>
  <si>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</si>
  <si>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</si>
  <si>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</si>
  <si>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</si>
  <si>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</si>
  <si>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</si>
  <si>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</si>
  <si>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</si>
  <si>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</si>
  <si>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</si>
  <si>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</si>
  <si>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</si>
  <si>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</si>
  <si>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</si>
  <si>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</si>
  <si>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</si>
  <si>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</si>
  <si>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</si>
  <si>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</si>
  <si>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</si>
  <si>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</si>
  <si>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</si>
  <si>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</si>
  <si>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</si>
  <si>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</si>
  <si>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</si>
  <si>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</si>
  <si>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</si>
  <si>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</si>
  <si>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</si>
  <si>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</si>
  <si>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</si>
  <si>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</si>
  <si>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</si>
  <si>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</si>
  <si>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</si>
  <si>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</si>
  <si>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</si>
  <si>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</si>
  <si>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</si>
  <si>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</si>
  <si>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</si>
  <si>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</si>
  <si>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</si>
  <si>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</si>
  <si>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</si>
  <si>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</si>
  <si>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</si>
  <si>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</si>
  <si>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</si>
  <si>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</si>
  <si>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</si>
  <si>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</si>
  <si>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</si>
  <si>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</si>
  <si>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</si>
  <si>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</si>
  <si>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</si>
  <si>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</si>
  <si>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</si>
  <si>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</si>
  <si>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</si>
  <si>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</si>
  <si>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</si>
  <si>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</si>
  <si>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</si>
  <si>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</si>
  <si>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</si>
  <si>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</si>
  <si>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</si>
  <si>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</si>
  <si>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</si>
  <si>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</si>
  <si>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</si>
  <si>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</si>
  <si>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</si>
  <si>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</si>
  <si>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</si>
  <si>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</si>
  <si>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</si>
  <si>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</si>
  <si>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</si>
  <si>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</si>
  <si>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</si>
  <si>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</si>
  <si>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</si>
  <si>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</si>
  <si>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</si>
  <si>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</si>
  <si>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</si>
  <si>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</si>
  <si>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</si>
  <si>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</si>
  <si>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</si>
  <si>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</si>
  <si>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</si>
  <si>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</si>
  <si>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</si>
  <si>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</si>
  <si>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</si>
  <si>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</si>
  <si>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</si>
  <si>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</si>
  <si>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</si>
  <si>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</si>
  <si>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</si>
  <si>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</si>
  <si>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</si>
  <si>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</si>
  <si>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</si>
  <si>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</si>
  <si>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</si>
  <si>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</si>
  <si>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</si>
  <si>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</si>
  <si>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</si>
  <si>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</si>
  <si>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</si>
  <si>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</si>
  <si>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</si>
  <si>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</si>
  <si>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</si>
  <si>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</si>
  <si>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</si>
  <si>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</si>
  <si>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</si>
  <si>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</si>
  <si>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</si>
  <si>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</si>
  <si>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</si>
  <si>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</si>
  <si>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</si>
  <si>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</si>
  <si>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</si>
  <si>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</si>
  <si>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</si>
  <si>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</si>
  <si>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</si>
  <si>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</si>
  <si>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</si>
  <si>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</si>
  <si>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</si>
  <si>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</si>
  <si>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</si>
  <si>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</si>
  <si>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</si>
  <si>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</si>
  <si>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</si>
  <si>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</si>
  <si>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</si>
  <si>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</si>
  <si>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</si>
  <si>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</si>
  <si>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</si>
  <si>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</si>
  <si>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</si>
  <si>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</si>
  <si>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</si>
  <si>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</si>
  <si>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</si>
  <si>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</si>
  <si>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</si>
  <si>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</si>
  <si>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</si>
  <si>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</si>
  <si>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</si>
  <si>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</si>
  <si>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</si>
  <si>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</si>
  <si>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</si>
  <si>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</si>
  <si>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</si>
  <si>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</si>
  <si>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</si>
  <si>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</si>
  <si>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</si>
  <si>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</si>
  <si>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</si>
  <si>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</si>
  <si>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</si>
  <si>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</si>
  <si>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</si>
  <si>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</si>
  <si>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</si>
  <si>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</si>
  <si>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</si>
  <si>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</si>
  <si>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</si>
  <si>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</si>
  <si>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</si>
  <si>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</si>
  <si>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</si>
  <si>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</si>
  <si>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</si>
  <si>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</si>
  <si>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</si>
  <si>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</si>
  <si>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</si>
  <si>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</si>
  <si>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</si>
  <si>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</si>
  <si>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</si>
  <si>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</si>
  <si>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</si>
  <si>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</si>
  <si>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</si>
  <si>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</si>
  <si>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</si>
  <si>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</si>
  <si>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</si>
  <si>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</si>
  <si>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</si>
  <si>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</si>
  <si>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</si>
  <si>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</si>
  <si>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</si>
  <si>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</si>
  <si>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</si>
  <si>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</si>
  <si>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</si>
  <si>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</si>
  <si>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</si>
  <si>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</si>
  <si>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</si>
  <si>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</si>
  <si>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</si>
  <si>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</si>
  <si>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</si>
  <si>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</si>
  <si>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</si>
  <si>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</si>
  <si>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</si>
  <si>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</si>
  <si>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</si>
  <si>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</si>
  <si>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</si>
  <si>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</si>
  <si>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</si>
  <si>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</si>
  <si>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</si>
  <si>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</si>
  <si>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</si>
  <si>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</si>
  <si>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</si>
  <si>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</si>
  <si>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</si>
  <si>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</si>
  <si>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</si>
  <si>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</si>
  <si>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</si>
  <si>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</si>
  <si>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</si>
  <si>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</si>
  <si>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</si>
  <si>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</si>
  <si>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</si>
  <si>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</si>
  <si>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</si>
  <si>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</si>
  <si>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</si>
  <si>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</si>
  <si>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</si>
  <si>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</si>
  <si>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</si>
  <si>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</si>
  <si>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</si>
  <si>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</si>
  <si>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</si>
  <si>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</si>
  <si>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</si>
  <si>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</si>
  <si>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</si>
  <si>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</si>
  <si>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</si>
  <si>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</si>
  <si>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</si>
  <si>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</si>
  <si>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</si>
  <si>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</si>
  <si>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</si>
  <si>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</si>
  <si>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</si>
  <si>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</si>
  <si>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</si>
  <si>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</si>
  <si>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</si>
  <si>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</si>
  <si>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</si>
  <si>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</si>
  <si>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</si>
  <si>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</si>
  <si>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</si>
  <si>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</si>
  <si>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</si>
  <si>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</si>
  <si>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</si>
  <si>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</si>
  <si>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</si>
  <si>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</si>
  <si>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</si>
  <si>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</si>
  <si>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</si>
  <si>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</si>
  <si>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</si>
  <si>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</si>
  <si>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</si>
  <si>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</si>
  <si>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</si>
  <si>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</si>
  <si>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</si>
  <si>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</si>
  <si>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</si>
  <si>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</si>
  <si>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</si>
  <si>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</si>
  <si>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</si>
  <si>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</si>
  <si>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</si>
  <si>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</si>
  <si>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</si>
  <si>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</si>
  <si>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</si>
  <si>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</si>
  <si>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</si>
  <si>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</si>
  <si>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</si>
  <si>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</si>
  <si>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</si>
  <si>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</si>
  <si>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</si>
  <si>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</si>
  <si>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</si>
  <si>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</si>
  <si>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</si>
  <si>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</si>
  <si>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</si>
  <si>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</si>
  <si>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</si>
  <si>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</si>
  <si>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</si>
  <si>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</si>
  <si>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</si>
  <si>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</si>
  <si>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</si>
  <si>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</si>
  <si>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</si>
  <si>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</si>
  <si>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</si>
  <si>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</si>
  <si>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</si>
  <si>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</si>
  <si>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</si>
  <si>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</si>
  <si>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</si>
  <si>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</si>
  <si>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</si>
  <si>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</si>
  <si>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</si>
  <si>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</si>
  <si>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</si>
  <si>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</si>
  <si>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</si>
  <si>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</si>
  <si>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</si>
  <si>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</si>
  <si>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</si>
  <si>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</si>
  <si>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</si>
  <si>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</si>
  <si>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</si>
  <si>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</si>
  <si>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</si>
  <si>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</si>
  <si>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</si>
  <si>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</si>
  <si>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</si>
  <si>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</si>
  <si>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</si>
  <si>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</si>
  <si>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</si>
  <si>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</si>
  <si>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</si>
  <si>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</si>
  <si>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</si>
  <si>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</si>
  <si>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</si>
  <si>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</si>
  <si>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</si>
  <si>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</si>
  <si>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</si>
  <si>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</si>
  <si>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</si>
  <si>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</si>
  <si>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</si>
  <si>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</si>
  <si>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</si>
  <si>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</si>
  <si>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</si>
  <si>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</si>
  <si>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</si>
  <si>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</si>
  <si>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</si>
  <si>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</si>
  <si>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</si>
  <si>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</si>
  <si>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</si>
  <si>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</si>
  <si>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</si>
  <si>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</si>
  <si>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</si>
  <si>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</si>
  <si>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</si>
  <si>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</si>
  <si>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</si>
  <si>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</si>
  <si>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</si>
  <si>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</si>
  <si>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</si>
  <si>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</si>
  <si>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</si>
  <si>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</si>
  <si>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</si>
  <si>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</si>
  <si>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</si>
  <si>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</si>
  <si>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</si>
  <si>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</si>
  <si>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</si>
  <si>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</si>
  <si>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</si>
  <si>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</si>
  <si>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</si>
  <si>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</si>
  <si>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</si>
  <si>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</si>
  <si>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</si>
  <si>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</si>
  <si>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</si>
  <si>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</si>
  <si>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</si>
  <si>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</si>
  <si>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</si>
  <si>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</si>
  <si>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</si>
  <si>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</si>
  <si>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</si>
  <si>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</si>
  <si>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</si>
  <si>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</si>
  <si>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</si>
  <si>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</si>
  <si>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</si>
  <si>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</si>
  <si>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</si>
  <si>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</si>
  <si>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</si>
  <si>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</si>
  <si>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</si>
  <si>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</si>
  <si>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</si>
  <si>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</si>
  <si>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</si>
  <si>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</si>
  <si>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</si>
  <si>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</si>
  <si>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</si>
  <si>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</si>
  <si>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</si>
  <si>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</si>
  <si>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</si>
  <si>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</si>
  <si>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</si>
  <si>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</si>
  <si>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</si>
  <si>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</si>
  <si>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</si>
  <si>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</si>
  <si>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</si>
  <si>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</si>
  <si>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</si>
  <si>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</si>
  <si>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</si>
  <si>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</si>
  <si>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</si>
  <si>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</si>
  <si>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</si>
  <si>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</si>
  <si>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</si>
  <si>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</si>
  <si>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</si>
  <si>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</si>
  <si>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</si>
  <si>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</si>
  <si>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</si>
  <si>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</si>
  <si>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</si>
  <si>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</si>
  <si>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</si>
  <si>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</si>
  <si>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</si>
  <si>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</si>
  <si>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</si>
  <si>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</si>
  <si>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</si>
  <si>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</si>
  <si>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</si>
  <si>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</si>
  <si>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</si>
  <si>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</si>
  <si>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</si>
  <si>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</si>
  <si>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</si>
  <si>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</si>
  <si>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</si>
  <si>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</si>
  <si>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</si>
  <si>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</si>
  <si>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</si>
  <si>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</si>
  <si>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</si>
  <si>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</si>
  <si>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</si>
  <si>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</si>
  <si>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</si>
  <si>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</si>
  <si>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</si>
  <si>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</si>
  <si>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</si>
  <si>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</si>
  <si>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</si>
  <si>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</si>
  <si>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</si>
  <si>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</si>
  <si>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</si>
  <si>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</si>
  <si>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</si>
  <si>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</si>
  <si>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</si>
  <si>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</si>
  <si>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</si>
  <si>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</si>
  <si>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</si>
  <si>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</si>
  <si>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</si>
  <si>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</si>
  <si>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</si>
  <si>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</si>
  <si>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</si>
  <si>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</si>
  <si>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</si>
  <si>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</si>
  <si>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</si>
  <si>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</si>
  <si>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</si>
  <si>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</si>
  <si>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</si>
  <si>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</si>
  <si>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</si>
  <si>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</si>
  <si>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</si>
  <si>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</si>
  <si>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</si>
  <si>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</si>
  <si>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</si>
  <si>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</si>
  <si>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</si>
  <si>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</si>
  <si>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</si>
  <si>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</si>
  <si>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</si>
  <si>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</si>
  <si>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</si>
  <si>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</si>
  <si>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</si>
  <si>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</si>
  <si>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</si>
  <si>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</si>
  <si>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</si>
  <si>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</si>
  <si>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</si>
  <si>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</si>
  <si>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</si>
  <si>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</si>
  <si>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</si>
  <si>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</si>
  <si>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</si>
  <si>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</si>
  <si>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</si>
  <si>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</si>
  <si>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</si>
  <si>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</si>
  <si>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</si>
  <si>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</si>
  <si>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</si>
  <si>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</si>
  <si>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</si>
  <si>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</si>
  <si>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</si>
  <si>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</si>
  <si>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</si>
  <si>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</si>
  <si>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</si>
  <si>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</si>
  <si>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</si>
  <si>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</si>
  <si>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</si>
  <si>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</si>
  <si>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</si>
  <si>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</si>
  <si>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</si>
  <si>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</si>
  <si>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</si>
  <si>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</si>
  <si>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</si>
  <si>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</si>
  <si>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</si>
  <si>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</si>
  <si>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</si>
  <si>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</si>
  <si>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</si>
  <si>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</si>
  <si>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</si>
  <si>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</si>
  <si>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</si>
  <si>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</si>
  <si>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</si>
  <si>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</si>
  <si>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</si>
  <si>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</si>
  <si>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</si>
  <si>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</si>
  <si>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</si>
  <si>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</si>
  <si>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</si>
  <si>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</si>
  <si>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</si>
  <si>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</si>
  <si>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</si>
  <si>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</si>
  <si>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</si>
  <si>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</si>
  <si>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</si>
  <si>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</si>
  <si>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</si>
  <si>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</si>
  <si>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</si>
  <si>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</si>
  <si>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</si>
  <si>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</si>
  <si>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</si>
  <si>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</si>
  <si>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</si>
  <si>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</si>
  <si>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</si>
  <si>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</si>
  <si>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</si>
  <si>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</si>
  <si>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</si>
  <si>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</si>
  <si>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</si>
  <si>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</si>
  <si>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</si>
  <si>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</si>
  <si>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</si>
  <si>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</si>
  <si>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</si>
  <si>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</si>
  <si>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</si>
  <si>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</si>
  <si>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</si>
  <si>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</si>
  <si>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</si>
  <si>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</si>
  <si>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</si>
  <si>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</si>
  <si>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</si>
  <si>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</si>
  <si>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</si>
  <si>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</si>
  <si>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</si>
  <si>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</si>
  <si>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</si>
  <si>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</si>
  <si>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</si>
  <si>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</si>
  <si>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</si>
  <si>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</si>
  <si>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</si>
  <si>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</si>
  <si>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</si>
  <si>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</si>
  <si>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</si>
  <si>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</si>
  <si>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</si>
  <si>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</si>
  <si>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</si>
  <si>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</si>
  <si>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</si>
  <si>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</si>
  <si>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</si>
  <si>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</si>
  <si>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</si>
  <si>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</si>
  <si>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</si>
  <si>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</si>
  <si>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</si>
  <si>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</si>
  <si>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</si>
  <si>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</si>
  <si>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</si>
  <si>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</si>
  <si>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</si>
  <si>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</si>
  <si>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</si>
  <si>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</si>
  <si>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</si>
  <si>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</si>
  <si>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</si>
  <si>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</si>
  <si>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</si>
  <si>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</si>
  <si>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</si>
  <si>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</si>
  <si>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</si>
  <si>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</si>
  <si>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</si>
  <si>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</si>
  <si>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</si>
  <si>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</si>
  <si>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</si>
  <si>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</si>
  <si>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</si>
  <si>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</si>
  <si>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</si>
  <si>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</si>
  <si>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</si>
  <si>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</si>
  <si>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</si>
  <si>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</si>
  <si>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</si>
  <si>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</si>
  <si>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</si>
  <si>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</si>
  <si>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</si>
  <si>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</si>
  <si>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</si>
  <si>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</si>
  <si>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</si>
  <si>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</si>
  <si>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</si>
  <si>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</si>
  <si>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</si>
  <si>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</si>
  <si>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</si>
  <si>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</si>
  <si>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</si>
  <si>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</si>
  <si>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</si>
  <si>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</si>
  <si>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</si>
  <si>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</si>
  <si>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</si>
  <si>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</si>
  <si>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</si>
  <si>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</si>
  <si>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</si>
  <si>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</si>
  <si>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</si>
  <si>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</si>
  <si>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</si>
  <si>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</si>
  <si>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</si>
  <si>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</si>
  <si>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</si>
  <si>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</si>
  <si>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</si>
  <si>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</si>
  <si>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</si>
  <si>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</si>
  <si>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</si>
  <si>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</si>
  <si>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</si>
  <si>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</si>
  <si>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</si>
  <si>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</si>
  <si>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</si>
  <si>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</si>
  <si>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</si>
  <si>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</si>
  <si>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</si>
  <si>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</si>
  <si>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</si>
  <si>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</si>
  <si>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</si>
  <si>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</si>
  <si>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</si>
  <si>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</si>
  <si>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</si>
  <si>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</si>
  <si>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</si>
  <si>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</si>
  <si>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</si>
  <si>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</si>
  <si>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</si>
  <si>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</si>
  <si>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</si>
  <si>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</si>
  <si>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</si>
  <si>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</si>
  <si>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</si>
  <si>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</si>
  <si>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</si>
  <si>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</si>
  <si>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</si>
  <si>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</si>
  <si>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</si>
  <si>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</si>
  <si>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</si>
  <si>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</si>
  <si>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</si>
  <si>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</si>
  <si>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</si>
  <si>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</si>
  <si>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</si>
  <si>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</si>
  <si>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</si>
  <si>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</si>
  <si>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</si>
  <si>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</si>
  <si>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</si>
  <si>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</si>
  <si>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</si>
  <si>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</si>
  <si>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</si>
  <si>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</si>
  <si>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</si>
  <si>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</si>
  <si>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</si>
  <si>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</si>
  <si>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</si>
  <si>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</si>
  <si>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</si>
  <si>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</si>
  <si>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</si>
  <si>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</si>
  <si>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</si>
  <si>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</si>
  <si>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</si>
  <si>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</si>
  <si>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</si>
  <si>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</si>
  <si>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</si>
  <si>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</si>
  <si>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</si>
  <si>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</si>
  <si>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</si>
  <si>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</si>
  <si>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</si>
  <si>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</si>
  <si>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</si>
  <si>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</si>
  <si>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</si>
  <si>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</si>
  <si>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</si>
  <si>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</si>
  <si>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</si>
  <si>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</si>
  <si>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</si>
  <si>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</si>
  <si>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</si>
  <si>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</si>
  <si>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</si>
  <si>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</si>
  <si>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</si>
  <si>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</si>
  <si>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</si>
  <si>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</si>
  <si>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</si>
  <si>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</si>
  <si>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</si>
  <si>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</si>
  <si>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</si>
  <si>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</si>
  <si>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</si>
  <si>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</si>
  <si>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</si>
  <si>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</si>
  <si>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</si>
  <si>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</si>
  <si>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</si>
  <si>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</si>
  <si>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</si>
  <si>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</si>
  <si>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</si>
  <si>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</si>
  <si>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</si>
  <si>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</si>
  <si>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</si>
  <si>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</si>
  <si>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</si>
  <si>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</si>
  <si>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</si>
  <si>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</si>
  <si>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</si>
  <si>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</si>
  <si>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</si>
  <si>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</si>
  <si>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</si>
  <si>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</si>
  <si>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</si>
  <si>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</si>
  <si>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</si>
  <si>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</si>
  <si>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</si>
  <si>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</si>
  <si>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</si>
  <si>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</si>
  <si>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</si>
  <si>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</si>
  <si>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</si>
  <si>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</si>
  <si>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</si>
  <si>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</si>
  <si>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</si>
  <si>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</si>
  <si>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</si>
  <si>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</si>
  <si>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</si>
  <si>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</si>
  <si>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</si>
  <si>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</si>
  <si>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</si>
  <si>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</si>
  <si>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</si>
  <si>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</si>
  <si>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</si>
  <si>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</si>
  <si>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</si>
  <si>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</si>
  <si>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</si>
  <si>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</si>
  <si>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</si>
  <si>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</si>
  <si>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</si>
  <si>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</si>
  <si>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</si>
  <si>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</si>
  <si>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</si>
  <si>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</si>
  <si>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</si>
  <si>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</si>
  <si>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</si>
  <si>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</si>
  <si>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</si>
  <si>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</si>
  <si>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</si>
  <si>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</si>
  <si>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</si>
  <si>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</si>
  <si>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</si>
  <si>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</si>
  <si>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</si>
  <si>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</si>
  <si>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</si>
  <si>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</si>
  <si>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</si>
  <si>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</si>
  <si>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</si>
  <si>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</si>
  <si>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</si>
  <si>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</si>
  <si>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</si>
  <si>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</si>
  <si>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</si>
  <si>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</si>
  <si>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</si>
  <si>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</si>
  <si>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</si>
  <si>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</si>
  <si>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</si>
  <si>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</si>
  <si>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</si>
  <si>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</si>
  <si>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</si>
  <si>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</si>
  <si>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</si>
  <si>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</si>
  <si>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</si>
  <si>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</si>
  <si>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</si>
  <si>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</si>
  <si>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</si>
  <si>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</si>
  <si>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</si>
  <si>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</si>
  <si>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</si>
  <si>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</si>
  <si>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</si>
  <si>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</si>
  <si>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</si>
  <si>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</si>
  <si>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</si>
  <si>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</si>
  <si>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</si>
  <si>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</si>
  <si>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</si>
  <si>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</si>
  <si>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</si>
  <si>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</si>
  <si>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</si>
  <si>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</si>
  <si>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</si>
  <si>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</si>
  <si>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</si>
  <si>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</si>
  <si>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</si>
  <si>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</si>
  <si>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</si>
  <si>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</si>
  <si>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</si>
  <si>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</si>
  <si>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</si>
  <si>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</si>
  <si>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</si>
  <si>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</si>
  <si>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</si>
  <si>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</si>
  <si>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</si>
  <si>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</si>
  <si>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</si>
  <si>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</si>
  <si>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</si>
  <si>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</si>
  <si>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</si>
  <si>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</si>
  <si>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</si>
  <si>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</si>
  <si>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</si>
  <si>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</si>
  <si>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</si>
  <si>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</si>
  <si>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</si>
  <si>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</si>
  <si>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</si>
  <si>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</si>
  <si>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</si>
  <si>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</si>
  <si>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</si>
  <si>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</si>
  <si>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</si>
  <si>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</si>
  <si>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</si>
  <si>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</si>
  <si>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</si>
  <si>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</si>
  <si>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</si>
  <si>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</si>
  <si>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</si>
  <si>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</si>
  <si>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</si>
  <si>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</si>
  <si>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</si>
  <si>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</si>
  <si>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</si>
  <si>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</si>
  <si>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</si>
  <si>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</si>
  <si>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</si>
  <si>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</si>
  <si>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</si>
  <si>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</si>
  <si>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</si>
  <si>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</si>
  <si>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</si>
  <si>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</si>
  <si>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</si>
  <si>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</si>
  <si>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</si>
  <si>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</si>
  <si>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</si>
  <si>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</si>
  <si>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</si>
  <si>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</si>
  <si>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</si>
  <si>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</si>
  <si>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</si>
  <si>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</si>
  <si>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</si>
  <si>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</si>
  <si>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</si>
  <si>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</si>
  <si>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</si>
  <si>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</si>
  <si>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</si>
  <si>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</si>
  <si>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</si>
  <si>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</si>
  <si>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</si>
  <si>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</si>
  <si>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</si>
  <si>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</si>
  <si>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</si>
  <si>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</si>
  <si>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</si>
  <si>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</si>
  <si>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</si>
  <si>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</si>
  <si>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</si>
  <si>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</si>
  <si>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</si>
  <si>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</si>
  <si>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</si>
  <si>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</si>
  <si>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</si>
  <si>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</si>
  <si>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</si>
  <si>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</si>
  <si>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</si>
  <si>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</si>
  <si>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</si>
  <si>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</si>
  <si>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</si>
  <si>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</si>
  <si>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</si>
  <si>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</si>
  <si>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</si>
  <si>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</si>
  <si>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</si>
  <si>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</si>
  <si>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</si>
  <si>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</si>
  <si>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</si>
  <si>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</si>
  <si>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</si>
  <si>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</si>
  <si>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</si>
  <si>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</si>
  <si>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</si>
  <si>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</si>
  <si>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</si>
  <si>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</si>
  <si>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</si>
  <si>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</si>
  <si>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</si>
  <si>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</si>
  <si>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</si>
  <si>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</si>
  <si>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</si>
  <si>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</si>
  <si>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</si>
  <si>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</si>
  <si>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</si>
  <si>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</si>
  <si>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</si>
  <si>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</si>
  <si>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</si>
  <si>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</si>
  <si>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</si>
  <si>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</si>
  <si>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</si>
  <si>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</si>
  <si>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</si>
  <si>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</si>
  <si>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</si>
  <si>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</si>
  <si>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</si>
  <si>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</si>
  <si>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</si>
  <si>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</si>
  <si>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</si>
  <si>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</si>
  <si>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</si>
  <si>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</si>
  <si>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</si>
  <si>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</si>
  <si>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</si>
  <si>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</si>
  <si>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</si>
  <si>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</si>
  <si>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</si>
  <si>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</si>
  <si>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</si>
  <si>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</si>
  <si>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</si>
  <si>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</si>
  <si>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</si>
  <si>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</si>
  <si>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</si>
  <si>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</si>
  <si>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</si>
  <si>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</si>
  <si>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</si>
  <si>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</si>
  <si>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</si>
  <si>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</si>
  <si>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</si>
  <si>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</si>
  <si>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</si>
  <si>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</si>
  <si>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</si>
  <si>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</si>
  <si>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</si>
  <si>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</si>
  <si>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</si>
  <si>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</si>
  <si>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</si>
  <si>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</si>
  <si>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</si>
  <si>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</si>
  <si>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</si>
  <si>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</si>
  <si>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</si>
  <si>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</si>
  <si>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</si>
  <si>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</si>
  <si>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</si>
  <si>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</si>
  <si>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</si>
  <si>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</si>
  <si>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</si>
  <si>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</si>
  <si>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</si>
  <si>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</si>
  <si>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</si>
  <si>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</si>
  <si>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</si>
  <si>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</si>
  <si>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</si>
  <si>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</si>
  <si>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</si>
  <si>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</si>
  <si>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</si>
  <si>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</si>
  <si>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</si>
  <si>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</si>
  <si>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</si>
  <si>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</si>
  <si>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</si>
  <si>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</si>
  <si>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</si>
  <si>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</si>
  <si>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</si>
  <si>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</si>
  <si>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</si>
  <si>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</si>
  <si>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</si>
  <si>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</si>
  <si>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</si>
  <si>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</si>
  <si>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</si>
  <si>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</si>
  <si>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</si>
  <si>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</si>
  <si>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</si>
  <si>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</si>
  <si>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</si>
  <si>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</si>
  <si>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</si>
  <si>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</si>
  <si>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</si>
  <si>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</si>
  <si>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</si>
  <si>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</si>
  <si>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</si>
  <si>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</si>
  <si>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</si>
  <si>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</si>
  <si>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</si>
  <si>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</si>
  <si>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</si>
  <si>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</si>
  <si>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</si>
  <si>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</si>
  <si>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</si>
  <si>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</si>
  <si>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</si>
  <si>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</si>
  <si>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</si>
  <si>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</si>
  <si>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</si>
  <si>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</si>
  <si>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</si>
  <si>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</si>
  <si>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</si>
  <si>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</si>
  <si>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</si>
  <si>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</si>
  <si>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</si>
  <si>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</si>
  <si>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</si>
  <si>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</si>
  <si>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</si>
  <si>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</si>
  <si>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</si>
  <si>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</si>
  <si>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</si>
  <si>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</si>
  <si>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</si>
  <si>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</si>
  <si>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</si>
  <si>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</si>
  <si>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</si>
  <si>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</si>
  <si>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</si>
  <si>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</si>
  <si>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</si>
  <si>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</si>
  <si>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</si>
  <si>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</si>
  <si>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</si>
  <si>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</si>
  <si>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</si>
  <si>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</si>
  <si>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</si>
  <si>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</si>
  <si>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</si>
  <si>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</si>
  <si>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</si>
  <si>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</si>
  <si>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</si>
  <si>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</si>
  <si>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</si>
  <si>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</si>
  <si>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</si>
  <si>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</si>
  <si>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</si>
  <si>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</si>
  <si>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</si>
  <si>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</si>
  <si>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</si>
  <si>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</si>
  <si>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</si>
  <si>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</si>
  <si>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</si>
  <si>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</si>
  <si>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</si>
  <si>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</si>
  <si>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</si>
  <si>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</si>
  <si>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</si>
  <si>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</si>
  <si>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</si>
  <si>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</si>
  <si>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</si>
  <si>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</si>
  <si>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</si>
  <si>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</si>
  <si>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</si>
  <si>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</si>
  <si>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</si>
  <si>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</si>
  <si>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</si>
  <si>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</si>
  <si>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</si>
  <si>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</si>
  <si>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</si>
  <si>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</si>
  <si>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</si>
  <si>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</si>
  <si>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</si>
  <si>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</si>
  <si>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</si>
  <si>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</si>
  <si>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</si>
  <si>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</si>
  <si>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</si>
  <si>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</si>
  <si>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</si>
  <si>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</si>
  <si>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</si>
  <si>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</si>
  <si>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</si>
  <si>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</si>
  <si>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</si>
  <si>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</si>
  <si>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</si>
  <si>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</si>
  <si>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</si>
  <si>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</si>
  <si>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</si>
  <si>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</si>
  <si>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</si>
  <si>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</si>
  <si>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</si>
  <si>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</si>
  <si>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</si>
  <si>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</si>
  <si>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</si>
  <si>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</si>
  <si>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</si>
  <si>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</si>
  <si>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</si>
  <si>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</si>
  <si>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</si>
  <si>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</si>
  <si>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</si>
  <si>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</si>
  <si>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</si>
  <si>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</si>
  <si>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</si>
  <si>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</si>
  <si>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</si>
  <si>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</si>
  <si>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</si>
  <si>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</si>
  <si>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</si>
  <si>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</si>
  <si>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</si>
  <si>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</si>
  <si>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</si>
  <si>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</si>
  <si>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</si>
  <si>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</si>
  <si>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</si>
  <si>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</si>
  <si>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</si>
  <si>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</si>
  <si>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</si>
  <si>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</si>
  <si>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</si>
  <si>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</si>
  <si>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</si>
  <si>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</si>
  <si>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</si>
  <si>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</si>
  <si>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</si>
  <si>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</si>
  <si>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</si>
  <si>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</si>
  <si>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</si>
  <si>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</si>
  <si>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</si>
  <si>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</si>
  <si>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</si>
  <si>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</si>
  <si>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</si>
  <si>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</si>
  <si>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</si>
  <si>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</si>
  <si>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</si>
  <si>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</si>
  <si>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</si>
  <si>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</si>
  <si>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</si>
  <si>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</si>
  <si>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</si>
  <si>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</si>
  <si>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</si>
  <si>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</si>
  <si>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</si>
  <si>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</si>
  <si>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</si>
  <si>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</si>
  <si>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</si>
  <si>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</si>
  <si>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</si>
  <si>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</si>
  <si>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</si>
  <si>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</si>
  <si>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</si>
  <si>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</si>
  <si>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</si>
  <si>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</si>
  <si>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</si>
  <si>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</si>
  <si>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</si>
  <si>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</si>
  <si>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</si>
  <si>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</si>
  <si>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</si>
  <si>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</si>
  <si>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</si>
  <si>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</si>
  <si>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</si>
  <si>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</si>
  <si>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</si>
  <si>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</si>
  <si>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</si>
  <si>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</si>
  <si>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</si>
  <si>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</si>
  <si>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</si>
  <si>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</si>
  <si>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</si>
  <si>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</si>
  <si>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</si>
  <si>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</si>
  <si>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</si>
  <si>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</si>
  <si>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</si>
  <si>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</si>
  <si>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</si>
  <si>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</si>
  <si>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</si>
  <si>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</si>
  <si>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</si>
  <si>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</si>
  <si>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</si>
  <si>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</si>
  <si>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</si>
  <si>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</si>
  <si>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</si>
  <si>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</si>
  <si>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</si>
  <si>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</si>
  <si>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</si>
  <si>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</si>
  <si>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</si>
  <si>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</si>
  <si>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</si>
  <si>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</si>
  <si>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</si>
  <si>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</si>
  <si>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</si>
  <si>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</si>
  <si>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</si>
  <si>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</si>
  <si>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</si>
  <si>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</si>
  <si>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</si>
  <si>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</si>
  <si>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</si>
  <si>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</si>
  <si>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</si>
  <si>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</si>
  <si>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</si>
  <si>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</si>
  <si>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</si>
  <si>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</si>
  <si>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</si>
  <si>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</si>
  <si>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</si>
  <si>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</si>
  <si>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</si>
  <si>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</si>
  <si>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</si>
  <si>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</si>
  <si>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</si>
  <si>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</si>
  <si>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</si>
  <si>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</si>
  <si>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</si>
  <si>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</si>
  <si>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</si>
  <si>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</si>
  <si>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</si>
  <si>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</si>
  <si>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</si>
  <si>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</si>
  <si>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</si>
  <si>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</si>
  <si>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</si>
  <si>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</si>
  <si>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</si>
  <si>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</si>
  <si>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</si>
  <si>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</si>
  <si>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</si>
  <si>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</si>
  <si>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</si>
  <si>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</si>
  <si>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</si>
  <si>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</si>
  <si>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</si>
  <si>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</si>
  <si>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</si>
  <si>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</si>
  <si>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</si>
  <si>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</si>
  <si>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</si>
  <si>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</si>
  <si>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</si>
  <si>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</si>
  <si>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</si>
  <si>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</si>
  <si>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</si>
  <si>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</si>
  <si>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</si>
  <si>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</si>
  <si>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</si>
  <si>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</si>
  <si>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</si>
  <si>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</si>
  <si>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</si>
  <si>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</si>
  <si>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</si>
  <si>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</si>
  <si>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</si>
  <si>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</si>
  <si>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</si>
  <si>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</si>
  <si>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</si>
  <si>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</si>
  <si>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</si>
  <si>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</si>
  <si>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</si>
  <si>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</si>
  <si>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</si>
  <si>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</si>
  <si>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</si>
  <si>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</si>
  <si>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</si>
  <si>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</si>
  <si>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</si>
  <si>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</si>
  <si>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</si>
  <si>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</si>
  <si>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</si>
  <si>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</si>
  <si>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</si>
  <si>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</si>
  <si>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</si>
  <si>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</si>
  <si>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</si>
  <si>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</si>
  <si>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</si>
  <si>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</si>
  <si>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</si>
  <si>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</si>
  <si>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</si>
  <si>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</si>
  <si>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</si>
  <si>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</si>
  <si>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</si>
  <si>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</si>
  <si>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</si>
  <si>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</si>
  <si>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</si>
  <si>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</si>
  <si>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</si>
  <si>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</si>
  <si>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</si>
  <si>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</si>
  <si>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</si>
  <si>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</si>
  <si>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</si>
  <si>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</si>
  <si>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</si>
  <si>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</si>
  <si>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</si>
  <si>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</si>
  <si>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</si>
  <si>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</si>
  <si>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</si>
  <si>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</si>
  <si>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</si>
  <si>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</si>
  <si>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</si>
  <si>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</si>
  <si>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</si>
  <si>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</si>
  <si>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</si>
  <si>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</si>
  <si>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</si>
  <si>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</si>
  <si>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</si>
  <si>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</si>
  <si>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</si>
  <si>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</si>
  <si>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</si>
  <si>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</si>
  <si>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</si>
  <si>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</si>
  <si>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</si>
  <si>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</si>
  <si>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</si>
  <si>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</si>
  <si>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</si>
  <si>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</si>
  <si>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</si>
  <si>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</si>
  <si>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</si>
  <si>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</si>
  <si>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</si>
  <si>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</si>
  <si>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</si>
  <si>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</si>
  <si>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</si>
  <si>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</si>
  <si>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</si>
  <si>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</si>
  <si>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</si>
  <si>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</si>
  <si>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</si>
  <si>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</si>
  <si>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</si>
  <si>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</si>
  <si>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</si>
  <si>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</si>
  <si>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</si>
  <si>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</si>
  <si>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</si>
  <si>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</si>
  <si>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</si>
  <si>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</si>
  <si>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</si>
  <si>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</si>
  <si>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</si>
  <si>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</si>
  <si>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</si>
  <si>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</si>
  <si>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</si>
  <si>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</si>
  <si>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</si>
  <si>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</si>
  <si>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</si>
  <si>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</si>
  <si>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</si>
  <si>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</si>
  <si>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</si>
  <si>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</si>
  <si>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</si>
  <si>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</si>
  <si>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</si>
  <si>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</si>
  <si>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</si>
  <si>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</si>
  <si>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</si>
  <si>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</si>
  <si>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</si>
  <si>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</si>
  <si>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</si>
  <si>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</si>
  <si>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</si>
  <si>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</si>
  <si>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</si>
  <si>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</si>
  <si>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</si>
  <si>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</si>
  <si>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</si>
  <si>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</si>
  <si>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</si>
  <si>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</si>
  <si>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</si>
  <si>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</si>
  <si>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</si>
  <si>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</si>
  <si>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</si>
  <si>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</si>
  <si>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</si>
  <si>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</si>
  <si>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</si>
  <si>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</si>
  <si>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</si>
  <si>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</si>
  <si>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</si>
  <si>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</si>
  <si>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</si>
  <si>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</si>
  <si>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</si>
  <si>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</si>
  <si>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</si>
  <si>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</si>
  <si>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</si>
  <si>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</si>
  <si>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</si>
  <si>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</si>
  <si>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</si>
  <si>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</si>
  <si>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</si>
  <si>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</si>
  <si>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</si>
  <si>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</si>
  <si>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</si>
  <si>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</si>
  <si>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</si>
  <si>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</si>
  <si>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</si>
  <si>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</si>
  <si>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</si>
  <si>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</si>
  <si>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</si>
  <si>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</si>
  <si>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</si>
  <si>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</si>
  <si>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</si>
  <si>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</si>
  <si>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</si>
  <si>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</si>
  <si>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</si>
  <si>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</si>
  <si>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</si>
  <si>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</si>
  <si>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</si>
  <si>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</si>
  <si>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</si>
  <si>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</si>
  <si>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</si>
  <si>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</si>
  <si>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</si>
  <si>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</si>
  <si>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</si>
  <si>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</si>
  <si>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</si>
  <si>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</si>
  <si>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</si>
  <si>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</si>
  <si>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</si>
  <si>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</si>
  <si>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</si>
  <si>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</si>
  <si>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</si>
  <si>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</si>
  <si>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</si>
  <si>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</si>
  <si>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</si>
  <si>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</si>
  <si>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</si>
  <si>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</si>
  <si>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</si>
  <si>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</si>
  <si>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</si>
  <si>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</si>
  <si>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</si>
  <si>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</si>
  <si>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</si>
  <si>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</si>
  <si>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</si>
  <si>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</si>
  <si>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</si>
  <si>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</si>
  <si>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</si>
  <si>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</si>
  <si>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</si>
  <si>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</si>
  <si>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</si>
  <si>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</si>
  <si>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</si>
  <si>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</si>
  <si>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</si>
  <si>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</si>
  <si>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</si>
  <si>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</si>
  <si>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</si>
  <si>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</si>
  <si>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</si>
  <si>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</si>
  <si>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</si>
  <si>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</si>
  <si>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</si>
  <si>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</si>
  <si>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</si>
  <si>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</si>
  <si>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</si>
  <si>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</si>
  <si>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</si>
  <si>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</si>
  <si>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</si>
  <si>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</si>
  <si>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</si>
  <si>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</si>
  <si>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</si>
  <si>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</si>
  <si>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</si>
  <si>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</si>
  <si>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</si>
  <si>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</si>
  <si>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</si>
  <si>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</si>
  <si>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</si>
  <si>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</si>
  <si>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</si>
  <si>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</si>
  <si>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</si>
  <si>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</si>
  <si>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</si>
  <si>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</si>
  <si>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</si>
  <si>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</si>
  <si>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</si>
  <si>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</si>
  <si>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</si>
  <si>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</si>
  <si>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</si>
  <si>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</si>
  <si>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</si>
  <si>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</si>
  <si>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</si>
  <si>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</si>
  <si>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</si>
  <si>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</si>
  <si>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</si>
  <si>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</si>
  <si>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</si>
  <si>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</si>
  <si>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</si>
  <si>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</si>
  <si>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</si>
  <si>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</si>
  <si>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</si>
  <si>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</si>
  <si>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</si>
  <si>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</si>
  <si>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</si>
  <si>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</si>
  <si>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</si>
  <si>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</si>
  <si>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</si>
  <si>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</si>
  <si>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</si>
  <si>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</si>
  <si>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</si>
  <si>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</si>
  <si>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</si>
  <si>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</si>
  <si>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</si>
  <si>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</si>
  <si>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</si>
  <si>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</si>
  <si>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</si>
  <si>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</si>
  <si>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</si>
  <si>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</si>
  <si>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</si>
  <si>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</si>
  <si>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</si>
  <si>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</si>
  <si>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</si>
  <si>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</si>
  <si>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</si>
  <si>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</si>
  <si>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</si>
  <si>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</si>
  <si>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</si>
  <si>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</si>
  <si>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</si>
  <si>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</si>
  <si>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</si>
  <si>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</si>
  <si>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</si>
  <si>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</si>
  <si>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</si>
  <si>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</si>
  <si>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</si>
  <si>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</si>
  <si>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</si>
  <si>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</si>
  <si>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</si>
  <si>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</si>
  <si>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</si>
  <si>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</si>
  <si>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</si>
  <si>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</si>
  <si>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</si>
  <si>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</si>
  <si>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</si>
  <si>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</si>
  <si>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</si>
  <si>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</si>
  <si>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</si>
  <si>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</si>
  <si>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</si>
  <si>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</si>
  <si>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</si>
  <si>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</si>
  <si>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</si>
  <si>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</si>
  <si>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</si>
  <si>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</si>
  <si>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</si>
  <si>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</si>
  <si>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</si>
  <si>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</si>
  <si>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</si>
  <si>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</si>
  <si>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</si>
  <si>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</si>
  <si>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</si>
  <si>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</si>
  <si>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</si>
  <si>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</si>
  <si>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</si>
  <si>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</si>
  <si>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</si>
  <si>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</si>
  <si>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</si>
  <si>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</si>
  <si>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</si>
  <si>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</si>
  <si>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</si>
  <si>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</si>
  <si>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</si>
  <si>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</si>
  <si>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</si>
  <si>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</si>
  <si>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</si>
  <si>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</si>
  <si>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</si>
  <si>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</si>
  <si>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</si>
  <si>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</si>
  <si>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</si>
  <si>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</si>
  <si>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</si>
  <si>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</si>
  <si>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</si>
  <si>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</si>
  <si>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</si>
  <si>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</si>
  <si>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</si>
  <si>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</si>
  <si>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</si>
  <si>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</si>
  <si>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</si>
  <si>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</si>
  <si>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</si>
  <si>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</si>
  <si>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</si>
  <si>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</si>
  <si>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</si>
  <si>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</si>
  <si>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</si>
  <si>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</si>
  <si>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</si>
  <si>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</si>
  <si>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</si>
  <si>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</si>
  <si>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</si>
  <si>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</si>
  <si>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</si>
  <si>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</si>
  <si>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</si>
  <si>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</si>
  <si>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</si>
  <si>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</si>
  <si>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</si>
  <si>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</si>
  <si>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</si>
  <si>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</si>
  <si>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</si>
  <si>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</si>
  <si>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</si>
  <si>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</si>
  <si>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</si>
  <si>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</si>
  <si>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</si>
  <si>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</si>
  <si>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</si>
  <si>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</si>
  <si>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</si>
  <si>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</si>
  <si>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</si>
  <si>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</si>
  <si>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</si>
  <si>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</si>
  <si>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</si>
  <si>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</si>
  <si>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</si>
  <si>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</si>
  <si>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</si>
  <si>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</si>
  <si>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</si>
  <si>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</si>
  <si>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</si>
  <si>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</si>
  <si>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</si>
  <si>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</si>
  <si>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</si>
  <si>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</si>
  <si>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</si>
  <si>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</si>
  <si>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</si>
  <si>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</si>
  <si>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</si>
  <si>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</si>
  <si>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</si>
  <si>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</si>
  <si>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</si>
  <si>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</si>
  <si>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</si>
  <si>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</si>
  <si>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</si>
  <si>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</si>
  <si>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</si>
  <si>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</si>
  <si>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</si>
  <si>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</si>
  <si>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</si>
  <si>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</si>
  <si>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</si>
  <si>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</si>
  <si>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</si>
  <si>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</si>
  <si>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</si>
  <si>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</si>
  <si>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</si>
  <si>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</si>
  <si>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</si>
  <si>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</si>
  <si>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</si>
  <si>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</si>
  <si>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</si>
  <si>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</si>
  <si>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</si>
  <si>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</si>
  <si>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</si>
  <si>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</si>
  <si>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</si>
  <si>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</si>
  <si>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</si>
  <si>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</si>
  <si>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</si>
  <si>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</si>
  <si>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</si>
  <si>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</si>
  <si>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</si>
  <si>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</si>
  <si>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</si>
  <si>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</si>
  <si>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</si>
  <si>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</si>
  <si>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</si>
  <si>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</si>
  <si>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</si>
  <si>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</si>
  <si>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</si>
  <si>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</si>
  <si>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</si>
  <si>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</si>
  <si>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</si>
  <si>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</si>
  <si>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</si>
  <si>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</si>
  <si>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</si>
  <si>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</si>
  <si>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</si>
  <si>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</si>
  <si>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</si>
  <si>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</si>
  <si>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</si>
  <si>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</si>
  <si>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</si>
  <si>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</si>
  <si>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</si>
  <si>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</si>
  <si>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</si>
  <si>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</si>
  <si>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</si>
  <si>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</si>
  <si>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</si>
  <si>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</si>
  <si>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</si>
  <si>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</si>
  <si>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</si>
  <si>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</si>
  <si>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</si>
  <si>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</si>
  <si>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</si>
  <si>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</si>
  <si>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</si>
  <si>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</si>
  <si>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</si>
  <si>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</si>
  <si>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</si>
  <si>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</si>
  <si>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</si>
  <si>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</si>
  <si>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</si>
  <si>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</si>
  <si>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</si>
  <si>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</si>
  <si>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</si>
  <si>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</si>
  <si>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</si>
  <si>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</si>
  <si>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</si>
  <si>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</si>
  <si>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</si>
  <si>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</si>
  <si>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</si>
  <si>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</si>
  <si>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</si>
  <si>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</si>
  <si>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</si>
  <si>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</si>
  <si>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</si>
  <si>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</si>
  <si>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</si>
  <si>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</si>
  <si>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</si>
  <si>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</si>
  <si>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</si>
  <si>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</si>
  <si>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</si>
  <si>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</si>
  <si>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</si>
  <si>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</si>
  <si>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</si>
  <si>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</si>
  <si>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</si>
  <si>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</si>
  <si>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</si>
  <si>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</si>
  <si>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</si>
  <si>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</si>
  <si>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</si>
  <si>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</si>
  <si>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</si>
  <si>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</si>
  <si>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</si>
  <si>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</si>
  <si>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</si>
  <si>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</si>
  <si>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</si>
  <si>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</si>
  <si>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</si>
  <si>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</si>
  <si>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</si>
  <si>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</si>
  <si>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</si>
  <si>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</si>
  <si>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</si>
  <si>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</si>
  <si>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</si>
  <si>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</si>
  <si>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</si>
  <si>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</si>
  <si>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</si>
  <si>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</si>
  <si>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</si>
  <si>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</si>
  <si>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</si>
  <si>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</si>
  <si>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</si>
  <si>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</si>
  <si>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</si>
  <si>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</si>
  <si>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</si>
  <si>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</si>
  <si>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</si>
  <si>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</si>
  <si>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</si>
  <si>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</si>
  <si>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</si>
  <si>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</si>
  <si>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</si>
  <si>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</si>
  <si>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</si>
  <si>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</si>
  <si>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</si>
  <si>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</si>
  <si>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</si>
  <si>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</si>
  <si>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</si>
  <si>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</si>
  <si>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</si>
  <si>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</si>
  <si>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</si>
  <si>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</si>
  <si>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</si>
  <si>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</si>
  <si>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</si>
  <si>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</si>
  <si>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</si>
  <si>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</si>
  <si>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</si>
  <si>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</si>
  <si>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</si>
  <si>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</si>
  <si>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</si>
  <si>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</si>
  <si>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</si>
  <si>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</si>
  <si>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</si>
  <si>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</si>
  <si>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</si>
  <si>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</si>
  <si>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</si>
  <si>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</si>
  <si>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</si>
  <si>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</si>
  <si>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</si>
  <si>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</si>
  <si>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</si>
  <si>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</si>
  <si>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</si>
  <si>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</si>
  <si>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</si>
  <si>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</si>
  <si>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</si>
  <si>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</si>
  <si>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</si>
  <si>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</si>
  <si>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</si>
  <si>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</si>
  <si>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</si>
  <si>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</si>
  <si>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</si>
  <si>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</si>
  <si>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</si>
  <si>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</si>
  <si>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</si>
  <si>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</si>
  <si>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</si>
  <si>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</si>
  <si>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</si>
  <si>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</si>
  <si>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</si>
  <si>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</si>
  <si>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</si>
  <si>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</si>
  <si>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</si>
  <si>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</si>
  <si>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</si>
  <si>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</si>
  <si>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</si>
  <si>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</si>
  <si>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</si>
  <si>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</si>
  <si>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</si>
  <si>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</si>
  <si>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</si>
  <si>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</si>
  <si>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</si>
  <si>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</si>
  <si>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</si>
  <si>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</si>
  <si>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</si>
  <si>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</si>
  <si>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</si>
  <si>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</si>
  <si>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</si>
  <si>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</si>
  <si>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</si>
  <si>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</si>
  <si>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</si>
  <si>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</si>
  <si>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</si>
  <si>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</si>
  <si>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</si>
  <si>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</si>
  <si>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</si>
  <si>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</si>
  <si>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</si>
  <si>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</si>
  <si>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</si>
  <si>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</si>
  <si>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</si>
  <si>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</si>
  <si>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</si>
  <si>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</si>
  <si>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</si>
  <si>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</si>
  <si>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</si>
  <si>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</si>
  <si>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</si>
  <si>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</si>
  <si>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</si>
  <si>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</si>
  <si>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</si>
  <si>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</si>
  <si>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</si>
  <si>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</si>
  <si>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</si>
  <si>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</si>
  <si>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</si>
  <si>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</si>
  <si>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</si>
  <si>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</si>
  <si>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</si>
  <si>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</si>
  <si>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</si>
  <si>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</si>
  <si>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</si>
  <si>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</si>
  <si>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</si>
  <si>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</si>
  <si>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</si>
  <si>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</si>
  <si>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</si>
  <si>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</si>
  <si>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</si>
  <si>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</si>
  <si>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</si>
  <si>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</si>
  <si>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</si>
  <si>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</si>
  <si>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</si>
  <si>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</si>
  <si>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</si>
  <si>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</si>
  <si>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</si>
  <si>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</si>
  <si>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</si>
  <si>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</si>
  <si>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</si>
  <si>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</si>
  <si>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</si>
  <si>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</si>
  <si>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</si>
  <si>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</si>
  <si>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</si>
  <si>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</si>
  <si>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</si>
  <si>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</si>
  <si>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</si>
  <si>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</si>
  <si>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</si>
  <si>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</si>
  <si>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</si>
  <si>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</si>
  <si>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</si>
  <si>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</si>
  <si>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</si>
  <si>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</si>
  <si>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</si>
  <si>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</si>
  <si>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</si>
  <si>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</si>
  <si>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</si>
  <si>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</si>
  <si>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</si>
  <si>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</si>
  <si>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</si>
  <si>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</si>
  <si>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</si>
  <si>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</si>
  <si>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</si>
  <si>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</si>
  <si>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</si>
  <si>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</si>
  <si>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</si>
  <si>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</si>
  <si>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</si>
  <si>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</si>
  <si>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</si>
  <si>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</si>
  <si>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</si>
  <si>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</si>
  <si>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</si>
  <si>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</si>
  <si>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</si>
  <si>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</si>
  <si>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</si>
  <si>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</si>
  <si>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</si>
  <si>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</si>
  <si>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</si>
  <si>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</si>
  <si>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</si>
  <si>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</si>
  <si>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</si>
  <si>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</si>
  <si>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</si>
  <si>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</si>
  <si>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</si>
  <si>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</si>
  <si>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</si>
  <si>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</si>
  <si>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</si>
  <si>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</si>
  <si>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</si>
  <si>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</si>
  <si>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</si>
  <si>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</si>
  <si>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</si>
  <si>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</si>
  <si>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</si>
  <si>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</si>
  <si>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</si>
  <si>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</si>
  <si>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</si>
  <si>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</si>
  <si>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</si>
  <si>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</si>
  <si>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</si>
  <si>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</si>
  <si>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</si>
  <si>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</si>
  <si>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</si>
  <si>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</si>
  <si>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</si>
  <si>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</si>
  <si>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</si>
  <si>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</si>
  <si>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</si>
  <si>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</si>
  <si>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</si>
  <si>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</si>
  <si>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</si>
  <si>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</si>
  <si>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</si>
  <si>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</si>
  <si>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</si>
  <si>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</si>
  <si>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</si>
  <si>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</si>
  <si>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</si>
  <si>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</si>
  <si>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</si>
  <si>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</si>
  <si>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</si>
  <si>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</si>
  <si>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</si>
  <si>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</si>
  <si>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</si>
  <si>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</si>
  <si>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</si>
  <si>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</si>
  <si>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</si>
  <si>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</si>
  <si>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</si>
  <si>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</si>
  <si>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</si>
  <si>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</si>
  <si>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</si>
  <si>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</si>
  <si>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</si>
  <si>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</si>
  <si>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</si>
  <si>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</si>
  <si>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</si>
  <si>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</si>
  <si>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</si>
  <si>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</si>
  <si>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</si>
  <si>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</si>
  <si>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</si>
  <si>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</si>
  <si>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</si>
  <si>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</si>
  <si>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</si>
  <si>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</si>
  <si>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</si>
  <si>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</si>
  <si>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</si>
  <si>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</si>
  <si>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</si>
  <si>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</si>
  <si>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</si>
  <si>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</si>
  <si>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</si>
  <si>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</si>
  <si>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</si>
  <si>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</si>
  <si>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</si>
  <si>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</si>
  <si>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</si>
  <si>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</si>
  <si>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</si>
  <si>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</si>
  <si>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</si>
  <si>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</si>
  <si>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</si>
  <si>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</si>
  <si>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</si>
  <si>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</si>
  <si>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</si>
  <si>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</si>
  <si>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</si>
  <si>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</si>
  <si>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</si>
  <si>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</si>
  <si>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</si>
  <si>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</si>
  <si>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</si>
  <si>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</si>
  <si>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</si>
  <si>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</si>
  <si>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</si>
  <si>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</si>
  <si>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</si>
  <si>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</si>
  <si>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</si>
  <si>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</si>
  <si>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</si>
  <si>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</si>
  <si>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</si>
  <si>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</si>
  <si>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</si>
  <si>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</si>
  <si>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</si>
  <si>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</si>
  <si>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</si>
  <si>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</si>
  <si>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</si>
  <si>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</si>
  <si>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</si>
  <si>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</si>
  <si>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</si>
  <si>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</si>
  <si>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</si>
  <si>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</si>
  <si>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</si>
  <si>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</si>
  <si>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</si>
  <si>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</si>
  <si>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</si>
  <si>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</si>
  <si>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</si>
  <si>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</si>
  <si>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</si>
  <si>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</si>
  <si>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</si>
  <si>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</si>
  <si>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</si>
  <si>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</si>
  <si>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</si>
  <si>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</si>
  <si>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</si>
  <si>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</si>
  <si>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</si>
  <si>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</si>
  <si>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</si>
  <si>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</si>
  <si>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</si>
  <si>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</si>
  <si>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</si>
  <si>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</si>
  <si>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</si>
  <si>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</si>
  <si>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</si>
  <si>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</si>
  <si>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</si>
  <si>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</si>
  <si>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</si>
  <si>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</si>
  <si>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</si>
  <si>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</si>
  <si>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</si>
  <si>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</si>
  <si>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</si>
  <si>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</si>
  <si>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</si>
  <si>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</si>
  <si>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</si>
  <si>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</si>
  <si>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</si>
  <si>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</si>
  <si>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</si>
  <si>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</si>
  <si>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</si>
  <si>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</si>
  <si>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</si>
  <si>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</si>
  <si>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</si>
  <si>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</si>
  <si>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</si>
  <si>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</si>
  <si>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</si>
  <si>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</si>
  <si>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</si>
  <si>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</si>
  <si>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</si>
  <si>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</si>
  <si>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</si>
  <si>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</si>
  <si>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</si>
  <si>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</si>
  <si>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</si>
  <si>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</si>
  <si>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</si>
  <si>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</si>
  <si>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</si>
  <si>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</si>
  <si>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</si>
  <si>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</si>
  <si>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</si>
  <si>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</si>
  <si>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</si>
  <si>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</si>
  <si>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</si>
  <si>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</si>
  <si>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</si>
  <si>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</si>
  <si>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</si>
  <si>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</si>
  <si>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</si>
  <si>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</si>
  <si>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</si>
  <si>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</si>
  <si>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</si>
  <si>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</si>
  <si>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</si>
  <si>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</si>
  <si>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</si>
  <si>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</si>
  <si>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</si>
  <si>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</si>
  <si>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</si>
  <si>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</si>
  <si>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</si>
  <si>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</si>
  <si>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</si>
  <si>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</si>
  <si>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</si>
  <si>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</si>
  <si>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</si>
  <si>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</si>
  <si>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</si>
  <si>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</si>
  <si>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</si>
  <si>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</si>
  <si>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</si>
  <si>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</si>
  <si>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</si>
  <si>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</si>
  <si>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</si>
  <si>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</si>
  <si>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</si>
  <si>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</si>
  <si>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</si>
  <si>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</si>
  <si>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</si>
  <si>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</si>
  <si>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</si>
  <si>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</si>
  <si>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</si>
  <si>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</si>
  <si>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</si>
  <si>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</si>
  <si>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</si>
  <si>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</si>
  <si>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</si>
  <si>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</si>
  <si>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</si>
  <si>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</si>
  <si>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</si>
  <si>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</si>
  <si>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</si>
  <si>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</si>
  <si>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</si>
  <si>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</si>
  <si>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</si>
  <si>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</si>
  <si>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</si>
  <si>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</si>
  <si>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</si>
  <si>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</si>
  <si>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</si>
  <si>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</si>
  <si>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</si>
  <si>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</si>
  <si>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</si>
  <si>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</si>
  <si>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</si>
  <si>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</si>
  <si>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</si>
  <si>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</si>
  <si>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</si>
  <si>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</si>
  <si>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</si>
  <si>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</si>
  <si>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</si>
  <si>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</si>
  <si>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</si>
  <si>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</si>
  <si>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</si>
  <si>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</si>
  <si>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</si>
  <si>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</si>
  <si>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</si>
  <si>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</si>
  <si>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</si>
  <si>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</si>
  <si>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</si>
  <si>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</si>
  <si>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</si>
  <si>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</si>
  <si>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</si>
  <si>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</si>
  <si>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</si>
  <si>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</si>
  <si>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</si>
  <si>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</si>
  <si>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</si>
  <si>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</si>
  <si>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</si>
  <si>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</si>
  <si>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</si>
  <si>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</si>
  <si>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</si>
  <si>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</si>
  <si>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</si>
  <si>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</si>
  <si>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</si>
  <si>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</si>
  <si>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</si>
  <si>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</si>
  <si>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</si>
  <si>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</si>
  <si>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</si>
  <si>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</si>
  <si>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</si>
  <si>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</si>
  <si>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</si>
  <si>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</si>
  <si>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</si>
  <si>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</si>
  <si>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</si>
  <si>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</si>
  <si>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</si>
  <si>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</si>
  <si>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</si>
  <si>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</si>
  <si>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</si>
  <si>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</si>
  <si>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</si>
  <si>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</si>
  <si>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</si>
  <si>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</si>
  <si>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</si>
  <si>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</si>
  <si>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</si>
  <si>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</si>
  <si>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</si>
  <si>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</si>
  <si>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</si>
  <si>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</si>
  <si>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</si>
  <si>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</si>
  <si>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</si>
  <si>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</si>
  <si>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</si>
  <si>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</si>
  <si>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</si>
  <si>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</si>
  <si>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</si>
  <si>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</si>
  <si>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</si>
  <si>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</si>
  <si>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</si>
  <si>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</si>
  <si>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</si>
  <si>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</si>
  <si>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</si>
  <si>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</si>
  <si>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</si>
  <si>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</si>
  <si>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</si>
  <si>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</si>
  <si>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</si>
  <si>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</si>
  <si>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</si>
  <si>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</si>
  <si>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</si>
  <si>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</si>
  <si>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</si>
  <si>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</si>
  <si>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</si>
  <si>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</si>
  <si>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</si>
  <si>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</si>
  <si>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</si>
  <si>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</si>
  <si>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</si>
  <si>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</si>
  <si>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</si>
  <si>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</si>
  <si>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</si>
  <si>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</si>
  <si>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</si>
  <si>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</si>
  <si>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</si>
  <si>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</si>
  <si>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</si>
  <si>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</si>
  <si>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</si>
  <si>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</si>
  <si>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</si>
  <si>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</si>
  <si>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</si>
  <si>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</si>
  <si>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</si>
  <si>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</si>
  <si>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</si>
  <si>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</si>
  <si>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</si>
  <si>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</si>
  <si>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</si>
  <si>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</si>
  <si>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</si>
  <si>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</si>
  <si>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</si>
  <si>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</si>
  <si>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</si>
  <si>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</si>
  <si>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</si>
  <si>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</si>
  <si>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</si>
  <si>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</si>
  <si>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</si>
  <si>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</si>
  <si>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</si>
  <si>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</si>
  <si>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</si>
  <si>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</si>
  <si>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</si>
  <si>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</si>
  <si>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</si>
  <si>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</si>
  <si>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</si>
  <si>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</si>
  <si>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</si>
  <si>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</si>
  <si>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</si>
  <si>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</si>
  <si>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</si>
  <si>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</si>
  <si>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</si>
  <si>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</si>
  <si>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</si>
  <si>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</si>
  <si>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</si>
  <si>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</si>
  <si>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</si>
  <si>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</si>
  <si>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</si>
  <si>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</si>
  <si>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</si>
  <si>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</si>
  <si>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</si>
  <si>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</si>
  <si>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</si>
  <si>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</si>
  <si>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</si>
  <si>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</si>
  <si>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</si>
  <si>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</si>
  <si>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</si>
  <si>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</si>
  <si>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</si>
  <si>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</si>
  <si>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</si>
  <si>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</si>
  <si>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</si>
  <si>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</si>
  <si>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</si>
  <si>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</si>
  <si>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</si>
  <si>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</si>
  <si>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</si>
  <si>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</si>
  <si>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</si>
  <si>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</si>
  <si>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</si>
  <si>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</si>
  <si>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</si>
  <si>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</si>
  <si>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</si>
  <si>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</si>
  <si>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</si>
  <si>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</si>
  <si>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</si>
  <si>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</si>
  <si>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</si>
  <si>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</si>
  <si>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</si>
  <si>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</si>
  <si>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</si>
  <si>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</si>
  <si>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</si>
  <si>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</si>
  <si>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</si>
  <si>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</si>
  <si>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</si>
  <si>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</si>
  <si>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</si>
  <si>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</si>
  <si>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</si>
  <si>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</si>
  <si>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</si>
  <si>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</si>
  <si>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</si>
  <si>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</si>
  <si>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</si>
  <si>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</si>
  <si>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</si>
  <si>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</si>
  <si>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</si>
  <si>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</si>
  <si>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</si>
  <si>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</si>
  <si>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</si>
  <si>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</si>
  <si>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</si>
  <si>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</si>
  <si>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</si>
  <si>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</si>
  <si>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</si>
  <si>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</si>
  <si>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</si>
  <si>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</si>
  <si>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</si>
  <si>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</si>
  <si>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</si>
  <si>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</si>
  <si>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</si>
  <si>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</si>
  <si>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</si>
  <si>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</si>
  <si>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</si>
  <si>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</si>
  <si>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</si>
  <si>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</si>
  <si>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</si>
  <si>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</si>
  <si>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</si>
  <si>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</si>
  <si>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</si>
  <si>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</si>
  <si>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</si>
  <si>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</si>
  <si>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</si>
  <si>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</si>
  <si>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</si>
  <si>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</si>
  <si>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</si>
  <si>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</si>
  <si>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</si>
  <si>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</si>
  <si>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</si>
  <si>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</si>
  <si>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</si>
  <si>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</si>
  <si>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</si>
  <si>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</si>
  <si>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</si>
  <si>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</si>
  <si>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</si>
  <si>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</si>
  <si>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</si>
  <si>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</si>
  <si>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</si>
  <si>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</si>
  <si>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</si>
  <si>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</si>
  <si>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</si>
  <si>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</si>
  <si>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</si>
  <si>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</si>
  <si>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</si>
  <si>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</si>
  <si>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</si>
  <si>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</si>
  <si>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</si>
  <si>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</si>
  <si>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</si>
  <si>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</si>
  <si>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</si>
  <si>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</si>
  <si>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</si>
  <si>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</si>
  <si>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</si>
  <si>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</si>
  <si>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</si>
  <si>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</si>
  <si>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</si>
  <si>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</si>
  <si>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</si>
  <si>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</si>
  <si>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</si>
  <si>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</si>
  <si>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</si>
  <si>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</si>
  <si>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</si>
  <si>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</si>
  <si>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</si>
  <si>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</si>
  <si>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</si>
  <si>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</si>
  <si>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</si>
  <si>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</si>
  <si>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</si>
  <si>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</si>
  <si>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</si>
  <si>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</si>
  <si>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</si>
  <si>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</si>
  <si>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</si>
  <si>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</si>
  <si>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</si>
  <si>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</si>
  <si>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</si>
  <si>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</si>
  <si>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</si>
  <si>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</si>
  <si>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</si>
  <si>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</si>
  <si>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</si>
  <si>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</si>
  <si>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</si>
  <si>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</si>
  <si>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</si>
  <si>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</si>
  <si>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</si>
  <si>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</si>
  <si>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</si>
  <si>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</si>
  <si>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</si>
  <si>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</si>
  <si>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</si>
  <si>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</si>
  <si>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</si>
  <si>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</si>
  <si>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</si>
  <si>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</si>
  <si>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</si>
  <si>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</si>
  <si>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</si>
  <si>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</si>
  <si>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</si>
  <si>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</si>
  <si>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</si>
  <si>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</si>
  <si>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</si>
  <si>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</si>
  <si>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</si>
  <si>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</si>
  <si>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</si>
  <si>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</si>
  <si>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</si>
  <si>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</si>
  <si>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</si>
  <si>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</si>
  <si>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</si>
  <si>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</si>
  <si>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</si>
  <si>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</si>
  <si>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</si>
  <si>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</si>
  <si>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</si>
  <si>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</si>
  <si>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</si>
  <si>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</si>
  <si>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</si>
  <si>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</si>
  <si>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</si>
  <si>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</si>
  <si>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</si>
  <si>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</si>
  <si>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</si>
  <si>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</si>
  <si>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</si>
  <si>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</si>
  <si>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</si>
  <si>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</si>
  <si>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</si>
  <si>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</si>
  <si>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</si>
  <si>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</si>
  <si>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</si>
  <si>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</si>
  <si>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</si>
  <si>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</si>
  <si>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</si>
  <si>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</si>
  <si>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</si>
  <si>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</si>
  <si>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</si>
  <si>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</si>
  <si>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</si>
  <si>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</si>
  <si>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</si>
  <si>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</si>
  <si>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</si>
  <si>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</si>
  <si>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</si>
  <si>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</si>
  <si>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</si>
  <si>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</si>
  <si>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</si>
  <si>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</si>
  <si>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</si>
  <si>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</si>
  <si>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</si>
  <si>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</si>
  <si>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</si>
  <si>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</si>
  <si>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</si>
  <si>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</si>
  <si>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</si>
  <si>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</si>
  <si>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</si>
  <si>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</si>
  <si>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</si>
  <si>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</si>
  <si>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</si>
  <si>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</si>
  <si>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</si>
  <si>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</si>
  <si>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</si>
  <si>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</si>
  <si>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</si>
  <si>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</si>
  <si>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</si>
  <si>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</si>
  <si>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</si>
  <si>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</si>
  <si>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</si>
  <si>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</si>
  <si>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</si>
  <si>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</si>
  <si>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</si>
  <si>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</si>
  <si>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</si>
  <si>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</si>
  <si>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</si>
  <si>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</si>
  <si>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</si>
  <si>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</si>
  <si>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</si>
  <si>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</si>
  <si>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</si>
  <si>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</si>
  <si>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</si>
  <si>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</si>
  <si>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</si>
  <si>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</si>
  <si>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</si>
  <si>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</si>
  <si>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</si>
  <si>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</si>
  <si>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</si>
  <si>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</si>
  <si>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</si>
  <si>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</si>
  <si>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</si>
  <si>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</si>
  <si>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</si>
  <si>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</si>
  <si>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</si>
  <si>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</si>
  <si>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</si>
  <si>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</si>
  <si>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</si>
  <si>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</si>
  <si>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</si>
  <si>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</si>
  <si>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</si>
  <si>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</si>
  <si>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</si>
  <si>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</si>
  <si>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</si>
  <si>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</si>
  <si>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</si>
  <si>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</si>
  <si>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</si>
  <si>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</si>
  <si>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</si>
  <si>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</si>
  <si>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</si>
  <si>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</si>
  <si>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</si>
  <si>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</si>
  <si>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</si>
  <si>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</si>
  <si>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</si>
  <si>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</si>
  <si>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</si>
  <si>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</si>
  <si>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</si>
  <si>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</si>
  <si>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</si>
  <si>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</si>
  <si>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</si>
  <si>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</si>
  <si>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</si>
  <si>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</si>
  <si>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</si>
  <si>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</si>
  <si>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</si>
  <si>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</si>
  <si>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</si>
  <si>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</si>
  <si>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</si>
  <si>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</si>
  <si>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</si>
  <si>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</si>
  <si>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</si>
  <si>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</si>
  <si>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</si>
  <si>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</si>
  <si>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</si>
  <si>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</si>
  <si>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</si>
  <si>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</si>
  <si>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</si>
  <si>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</si>
  <si>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</si>
  <si>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</si>
  <si>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</si>
  <si>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</si>
  <si>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</si>
  <si>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</si>
  <si>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</si>
  <si>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</si>
  <si>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</si>
  <si>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</si>
  <si>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</si>
  <si>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</si>
  <si>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</si>
  <si>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</si>
  <si>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</si>
  <si>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</si>
  <si>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</si>
  <si>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</si>
  <si>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</si>
  <si>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</si>
  <si>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</si>
  <si>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</si>
  <si>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</si>
  <si>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</si>
  <si>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</si>
  <si>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</si>
  <si>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</si>
  <si>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</si>
  <si>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</si>
  <si>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</si>
  <si>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</si>
  <si>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</si>
  <si>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</si>
  <si>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</si>
  <si>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</si>
  <si>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</si>
  <si>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</si>
  <si>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</si>
  <si>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</si>
  <si>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</si>
  <si>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</si>
  <si>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</si>
  <si>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</si>
  <si>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</si>
  <si>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</si>
  <si>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</si>
  <si>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</si>
  <si>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</si>
  <si>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</si>
  <si>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</si>
  <si>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</si>
  <si>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</si>
  <si>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</si>
  <si>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</si>
  <si>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</si>
  <si>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</si>
  <si>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</si>
  <si>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</si>
  <si>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</si>
  <si>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</si>
  <si>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</si>
  <si>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</si>
  <si>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</si>
  <si>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</si>
  <si>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</si>
  <si>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</si>
  <si>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</si>
  <si>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</si>
  <si>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</si>
  <si>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</si>
  <si>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</si>
  <si>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</si>
  <si>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</si>
  <si>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</si>
  <si>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</si>
  <si>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</si>
  <si>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</si>
  <si>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</si>
  <si>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</si>
  <si>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</si>
  <si>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</si>
  <si>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</si>
  <si>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</si>
  <si>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</si>
  <si>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</si>
  <si>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</si>
  <si>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</si>
  <si>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</si>
  <si>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</si>
  <si>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</si>
  <si>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</si>
  <si>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</si>
  <si>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</si>
  <si>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</si>
  <si>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</si>
  <si>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</si>
  <si>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</si>
  <si>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</si>
  <si>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</si>
  <si>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</si>
  <si>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</si>
  <si>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</si>
  <si>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</si>
  <si>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</si>
  <si>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</si>
  <si>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</si>
  <si>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</si>
  <si>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</si>
  <si>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</si>
  <si>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</si>
  <si>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</si>
  <si>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</si>
  <si>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</si>
  <si>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</si>
  <si>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</si>
  <si>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</si>
  <si>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</si>
  <si>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</si>
  <si>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</si>
  <si>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</si>
  <si>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</si>
  <si>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</si>
  <si>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</si>
  <si>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</si>
  <si>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</si>
  <si>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</si>
  <si>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</si>
  <si>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</si>
  <si>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</si>
  <si>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</si>
  <si>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</si>
  <si>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</si>
  <si>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</si>
  <si>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</si>
  <si>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</si>
  <si>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</si>
  <si>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</si>
  <si>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</si>
  <si>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</si>
  <si>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</si>
  <si>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</si>
  <si>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</si>
  <si>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</si>
  <si>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</si>
  <si>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</si>
  <si>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</si>
  <si>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</si>
  <si>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</si>
  <si>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</si>
  <si>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</si>
  <si>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</si>
  <si>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</si>
  <si>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</si>
  <si>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</si>
  <si>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</si>
  <si>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</si>
  <si>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</si>
  <si>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</si>
  <si>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</si>
  <si>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</si>
  <si>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</si>
  <si>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</si>
  <si>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</si>
  <si>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</si>
  <si>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</si>
  <si>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</si>
  <si>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</si>
  <si>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</si>
  <si>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</si>
  <si>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</si>
  <si>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</si>
  <si>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</si>
  <si>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</si>
  <si>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</si>
  <si>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</si>
  <si>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</si>
  <si>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</si>
  <si>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</si>
  <si>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</si>
  <si>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</si>
  <si>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</si>
  <si>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</si>
  <si>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</si>
  <si>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</si>
  <si>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</si>
  <si>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</si>
  <si>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</si>
  <si>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</si>
  <si>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</si>
  <si>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</si>
  <si>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</si>
  <si>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</si>
  <si>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</si>
  <si>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</si>
  <si>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</si>
  <si>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</si>
  <si>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</si>
  <si>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</si>
  <si>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</si>
  <si>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</si>
  <si>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</si>
  <si>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</si>
  <si>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</si>
  <si>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</si>
  <si>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</si>
  <si>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</si>
  <si>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</si>
  <si>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</si>
  <si>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</si>
  <si>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</si>
  <si>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</si>
  <si>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</si>
  <si>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</si>
  <si>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</si>
  <si>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</si>
  <si>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</si>
  <si>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</si>
  <si>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</si>
  <si>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</si>
  <si>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</si>
  <si>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</si>
  <si>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</si>
  <si>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</si>
  <si>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</si>
  <si>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</si>
  <si>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</si>
  <si>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</si>
  <si>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</si>
  <si>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</si>
  <si>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</si>
  <si>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</si>
  <si>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</si>
  <si>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</si>
  <si>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</si>
  <si>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</si>
  <si>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</si>
  <si>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</si>
  <si>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</si>
  <si>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</si>
  <si>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</si>
  <si>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</si>
  <si>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</si>
  <si>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</si>
  <si>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</si>
  <si>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</si>
  <si>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</si>
  <si>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</si>
  <si>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</si>
  <si>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</si>
  <si>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</si>
  <si>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</si>
  <si>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</si>
  <si>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</si>
  <si>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</si>
  <si>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</si>
  <si>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</si>
  <si>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</si>
  <si>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</si>
  <si>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</si>
  <si>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</si>
  <si>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</si>
  <si>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</si>
  <si>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</si>
  <si>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</si>
  <si>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</si>
  <si>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</si>
  <si>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</si>
  <si>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</si>
  <si>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</si>
  <si>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</si>
  <si>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</si>
  <si>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</si>
  <si>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</si>
  <si>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</si>
  <si>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</si>
  <si>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</si>
  <si>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</si>
  <si>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</si>
  <si>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</si>
  <si>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</si>
  <si>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</si>
  <si>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</si>
  <si>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</si>
  <si>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</si>
  <si>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</si>
  <si>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</si>
  <si>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</si>
  <si>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</si>
  <si>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</si>
  <si>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</si>
  <si>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</si>
  <si>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</si>
  <si>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</si>
  <si>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</si>
  <si>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</si>
  <si>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</si>
  <si>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</si>
  <si>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</si>
  <si>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</si>
  <si>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</si>
  <si>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</si>
  <si>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</si>
  <si>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</si>
  <si>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</si>
  <si>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</si>
  <si>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</si>
  <si>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</si>
  <si>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</si>
  <si>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</si>
  <si>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</si>
  <si>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</si>
  <si>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</si>
  <si>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</si>
  <si>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</si>
  <si>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</si>
  <si>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</si>
  <si>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</si>
  <si>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</si>
  <si>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</si>
  <si>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</si>
  <si>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</si>
  <si>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</si>
  <si>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</si>
  <si>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</si>
  <si>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</si>
  <si>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</si>
  <si>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</si>
  <si>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</si>
  <si>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</si>
  <si>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</si>
  <si>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</si>
  <si>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</si>
  <si>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</si>
  <si>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</si>
  <si>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</si>
  <si>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</si>
  <si>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</si>
  <si>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</si>
  <si>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</si>
  <si>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</si>
  <si>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</si>
  <si>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</si>
  <si>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</si>
  <si>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</si>
  <si>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</si>
  <si>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</si>
  <si>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</si>
  <si>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</si>
  <si>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</si>
  <si>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</si>
  <si>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</si>
  <si>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</si>
  <si>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</si>
  <si>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</si>
  <si>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</si>
  <si>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</si>
  <si>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</si>
  <si>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</si>
  <si>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</si>
  <si>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</si>
  <si>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</si>
  <si>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</si>
  <si>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</si>
  <si>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</si>
  <si>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</si>
  <si>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</si>
  <si>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</si>
  <si>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</si>
  <si>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</si>
  <si>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</si>
  <si>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</si>
  <si>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</si>
  <si>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</si>
  <si>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</si>
  <si>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</si>
  <si>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</si>
  <si>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</si>
  <si>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</si>
  <si>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</si>
  <si>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</si>
  <si>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</si>
  <si>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</si>
  <si>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</si>
  <si>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</si>
  <si>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</si>
  <si>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</si>
  <si>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</si>
  <si>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</si>
  <si>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</si>
  <si>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</si>
  <si>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</si>
  <si>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</si>
  <si>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</si>
  <si>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</si>
  <si>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</si>
  <si>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</si>
  <si>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</si>
  <si>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</si>
  <si>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</si>
  <si>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</si>
  <si>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</si>
  <si>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</si>
  <si>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</si>
  <si>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</si>
  <si>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</si>
  <si>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</si>
  <si>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</si>
  <si>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</si>
  <si>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</si>
  <si>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</si>
  <si>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</si>
  <si>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</si>
  <si>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</si>
  <si>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</si>
  <si>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</si>
  <si>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</si>
  <si>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</si>
  <si>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</si>
  <si>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</si>
  <si>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</si>
  <si>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</si>
  <si>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</si>
  <si>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</si>
  <si>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</si>
  <si>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</si>
  <si>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</si>
  <si>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</si>
  <si>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</si>
  <si>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</si>
  <si>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</si>
  <si>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</si>
  <si>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</si>
  <si>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</si>
  <si>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</si>
  <si>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</si>
  <si>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</si>
  <si>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</si>
  <si>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</si>
  <si>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</si>
  <si>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</si>
  <si>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</si>
  <si>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</si>
  <si>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</si>
  <si>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</si>
  <si>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</si>
  <si>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</si>
  <si>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</si>
  <si>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</si>
  <si>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</si>
  <si>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</si>
  <si>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</si>
  <si>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</si>
  <si>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</si>
  <si>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</si>
  <si>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</si>
  <si>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</si>
  <si>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</si>
  <si>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</si>
  <si>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</si>
  <si>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</si>
  <si>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</si>
  <si>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</si>
  <si>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</si>
  <si>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</si>
  <si>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</si>
  <si>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</si>
  <si>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</si>
  <si>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</si>
  <si>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</si>
  <si>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</si>
  <si>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</si>
  <si>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</si>
  <si>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</si>
  <si>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</si>
  <si>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</si>
  <si>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</si>
  <si>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</si>
  <si>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</si>
  <si>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</si>
  <si>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</si>
  <si>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</si>
  <si>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</si>
  <si>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</si>
  <si>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</si>
  <si>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</si>
  <si>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</si>
  <si>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</si>
  <si>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</si>
  <si>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</si>
  <si>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</si>
  <si>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</si>
  <si>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</si>
  <si>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</si>
  <si>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</si>
  <si>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</si>
  <si>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</si>
  <si>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</si>
  <si>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</si>
  <si>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</si>
  <si>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</si>
  <si>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</si>
  <si>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</si>
  <si>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</si>
  <si>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</si>
  <si>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</si>
  <si>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</si>
  <si>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</si>
  <si>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</si>
  <si>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</si>
  <si>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</si>
  <si>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</si>
  <si>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</si>
  <si>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</si>
  <si>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</si>
  <si>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</si>
  <si>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</si>
  <si>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</si>
  <si>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</si>
  <si>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</si>
  <si>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</si>
  <si>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</si>
  <si>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</si>
  <si>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</si>
  <si>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</si>
  <si>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</si>
  <si>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</si>
  <si>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</si>
  <si>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</si>
  <si>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</si>
  <si>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</si>
  <si>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</si>
  <si>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</si>
  <si>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</si>
  <si>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</si>
  <si>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</si>
  <si>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</si>
  <si>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</si>
  <si>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</si>
  <si>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</si>
  <si>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</si>
  <si>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</si>
  <si>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</si>
  <si>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</si>
  <si>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</si>
  <si>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</si>
  <si>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</si>
  <si>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</si>
  <si>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</si>
  <si>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</si>
  <si>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</si>
  <si>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</si>
  <si>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</si>
  <si>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</si>
  <si>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</si>
  <si>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</si>
  <si>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</si>
  <si>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</si>
  <si>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</si>
  <si>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</si>
  <si>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</si>
  <si>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</si>
  <si>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</si>
  <si>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</si>
  <si>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</si>
  <si>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</si>
  <si>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</si>
  <si>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</si>
  <si>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</si>
  <si>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</si>
  <si>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</si>
  <si>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</si>
  <si>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</si>
  <si>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</si>
  <si>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</si>
  <si>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</si>
  <si>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</si>
  <si>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</si>
  <si>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</si>
  <si>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</si>
  <si>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</si>
  <si>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</si>
  <si>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</si>
  <si>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</si>
  <si>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</si>
  <si>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</si>
  <si>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</si>
  <si>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</si>
  <si>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</si>
  <si>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</si>
  <si>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</si>
  <si>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</si>
  <si>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</si>
  <si>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</si>
  <si>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</si>
  <si>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</si>
  <si>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</si>
  <si>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</si>
  <si>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</si>
  <si>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</si>
  <si>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</si>
  <si>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</si>
  <si>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</si>
  <si>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</si>
  <si>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</si>
  <si>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</si>
  <si>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</si>
  <si>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</si>
  <si>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</si>
  <si>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</si>
  <si>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</si>
  <si>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</si>
  <si>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</si>
  <si>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</si>
  <si>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</si>
  <si>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</si>
  <si>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</si>
  <si>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</si>
  <si>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</si>
  <si>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</si>
  <si>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</si>
  <si>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</si>
  <si>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</si>
  <si>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</si>
  <si>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</si>
  <si>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</si>
  <si>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</si>
  <si>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</si>
  <si>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</si>
  <si>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</si>
  <si>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</si>
  <si>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</si>
  <si>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</si>
  <si>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</si>
  <si>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</si>
  <si>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</si>
  <si>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</si>
  <si>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</si>
  <si>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</si>
  <si>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</si>
  <si>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</si>
  <si>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</si>
  <si>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</si>
  <si>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</si>
  <si>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</si>
  <si>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</si>
  <si>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</si>
  <si>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</si>
  <si>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</si>
  <si>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</si>
  <si>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</si>
  <si>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</si>
  <si>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</si>
  <si>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</si>
  <si>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</si>
  <si>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</si>
  <si>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</si>
  <si>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</si>
  <si>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</si>
  <si>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</si>
  <si>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</si>
  <si>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</si>
  <si>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</si>
  <si>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</si>
  <si>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</si>
  <si>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</si>
  <si>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</si>
  <si>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</si>
  <si>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</si>
  <si>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</si>
  <si>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</si>
  <si>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</si>
  <si>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</si>
  <si>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</si>
  <si>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</si>
  <si>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</si>
  <si>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</si>
  <si>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</si>
  <si>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</si>
  <si>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</si>
  <si>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</si>
  <si>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</si>
  <si>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</si>
  <si>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</si>
  <si>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</si>
  <si>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</si>
  <si>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</si>
  <si>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</si>
  <si>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</si>
  <si>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</si>
  <si>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</si>
  <si>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</si>
  <si>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</si>
  <si>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</si>
  <si>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</si>
  <si>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</si>
  <si>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</si>
  <si>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</si>
  <si>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</si>
  <si>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</si>
  <si>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</si>
  <si>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</si>
  <si>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</si>
  <si>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</si>
  <si>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</si>
  <si>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</si>
  <si>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</si>
  <si>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</si>
  <si>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</si>
  <si>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</si>
  <si>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</si>
  <si>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</si>
  <si>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</si>
  <si>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</si>
  <si>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</si>
  <si>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</si>
  <si>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</si>
  <si>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</si>
  <si>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</si>
  <si>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</si>
  <si>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</si>
  <si>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</si>
  <si>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</si>
  <si>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</si>
  <si>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</si>
  <si>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</si>
  <si>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</si>
  <si>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</si>
  <si>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</si>
  <si>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</si>
  <si>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</si>
  <si>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</si>
  <si>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</si>
  <si>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</si>
  <si>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</si>
  <si>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</si>
  <si>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</si>
  <si>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</si>
  <si>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</si>
  <si>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</si>
  <si>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</si>
  <si>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</si>
  <si>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</si>
  <si>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</si>
  <si>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</si>
  <si>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</si>
  <si>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</si>
  <si>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</si>
  <si>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</si>
  <si>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</si>
  <si>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</si>
  <si>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</si>
  <si>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</si>
  <si>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</si>
  <si>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</si>
  <si>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</si>
  <si>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</si>
  <si>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</si>
  <si>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</si>
  <si>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</si>
  <si>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</si>
  <si>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</si>
  <si>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</si>
  <si>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</si>
  <si>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</si>
  <si>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</si>
  <si>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</si>
  <si>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</si>
  <si>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</si>
  <si>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</si>
  <si>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</si>
  <si>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</si>
  <si>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</si>
  <si>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</si>
  <si>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</si>
  <si>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</si>
  <si>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</si>
  <si>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</si>
  <si>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</si>
  <si>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</si>
  <si>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</si>
  <si>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</si>
  <si>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</si>
  <si>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</si>
  <si>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</si>
  <si>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</si>
  <si>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</si>
  <si>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</si>
  <si>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</si>
  <si>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</si>
  <si>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</si>
  <si>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</si>
  <si>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</si>
  <si>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</si>
  <si>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</si>
  <si>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</si>
  <si>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</si>
  <si>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</si>
  <si>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</si>
  <si>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</si>
  <si>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</si>
  <si>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</si>
  <si>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</si>
  <si>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</si>
  <si>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</si>
  <si>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</si>
  <si>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</si>
  <si>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</si>
  <si>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</si>
  <si>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</si>
  <si>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</si>
  <si>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</si>
  <si>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</si>
  <si>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</si>
  <si>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</si>
  <si>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</si>
  <si>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</si>
  <si>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</si>
  <si>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</si>
  <si>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</si>
  <si>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</si>
  <si>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</si>
  <si>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</si>
  <si>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</si>
  <si>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</si>
  <si>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</si>
  <si>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</si>
  <si>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</si>
  <si>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</si>
  <si>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</si>
  <si>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</si>
  <si>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</si>
  <si>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</si>
  <si>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</si>
  <si>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</si>
  <si>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</si>
  <si>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</si>
  <si>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</si>
  <si>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</si>
  <si>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</si>
  <si>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</si>
  <si>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</si>
  <si>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</si>
  <si>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</si>
  <si>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</si>
  <si>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</si>
  <si>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</si>
  <si>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</si>
  <si>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</si>
  <si>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</si>
  <si>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</si>
  <si>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</si>
  <si>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</si>
  <si>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</si>
  <si>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</si>
  <si>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</si>
  <si>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</si>
  <si>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</si>
  <si>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</si>
  <si>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</si>
  <si>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</si>
  <si>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</si>
  <si>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</si>
  <si>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</si>
  <si>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</si>
  <si>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</si>
  <si>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</si>
  <si>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</si>
  <si>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</si>
  <si>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</si>
  <si>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</si>
  <si>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</si>
  <si>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</si>
  <si>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</si>
  <si>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</si>
  <si>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</si>
  <si>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</si>
  <si>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</si>
  <si>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</si>
  <si>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</si>
  <si>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</si>
  <si>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</si>
  <si>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</si>
  <si>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</si>
  <si>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</si>
  <si>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</si>
  <si>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</si>
  <si>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</si>
  <si>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</si>
  <si>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</si>
  <si>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</si>
  <si>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</si>
  <si>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</si>
  <si>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</si>
  <si>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</si>
  <si>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</si>
  <si>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</si>
  <si>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</si>
  <si>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</si>
  <si>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</si>
  <si>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</si>
  <si>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</si>
  <si>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</si>
  <si>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</si>
  <si>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</si>
  <si>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</si>
  <si>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</si>
  <si>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</si>
  <si>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</si>
  <si>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</si>
  <si>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</si>
  <si>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</si>
  <si>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</si>
  <si>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</si>
  <si>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</si>
  <si>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</si>
  <si>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</si>
  <si>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</si>
  <si>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</si>
  <si>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</si>
  <si>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</si>
  <si>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</si>
  <si>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</si>
  <si>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</si>
  <si>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</si>
  <si>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</si>
  <si>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</si>
  <si>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</si>
  <si>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</si>
  <si>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</si>
  <si>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</si>
  <si>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</si>
  <si>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</si>
  <si>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</si>
  <si>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</si>
  <si>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</si>
  <si>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</si>
  <si>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</si>
  <si>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</si>
  <si>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</si>
  <si>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</si>
  <si>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</si>
  <si>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</si>
  <si>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</si>
  <si>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</si>
  <si>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</si>
  <si>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</si>
  <si>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</si>
  <si>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</si>
  <si>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</si>
  <si>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</si>
  <si>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</si>
  <si>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</si>
  <si>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</si>
  <si>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</si>
  <si>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</si>
  <si>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</si>
  <si>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</si>
  <si>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</si>
  <si>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</si>
  <si>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</si>
  <si>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</si>
  <si>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</si>
  <si>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</si>
  <si>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</si>
  <si>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</si>
  <si>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</si>
  <si>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</si>
  <si>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</si>
  <si>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</si>
  <si>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</si>
  <si>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</si>
  <si>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</si>
  <si>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</si>
  <si>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</si>
  <si>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</si>
  <si>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</si>
  <si>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</si>
  <si>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</si>
  <si>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</si>
  <si>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</si>
  <si>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</si>
  <si>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</si>
  <si>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</si>
  <si>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</si>
  <si>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</si>
  <si>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</si>
  <si>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</si>
  <si>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</si>
  <si>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</si>
  <si>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</si>
  <si>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</si>
  <si>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</si>
  <si>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</si>
  <si>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</si>
  <si>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</si>
  <si>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</si>
  <si>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</si>
  <si>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</si>
  <si>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</si>
  <si>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</si>
  <si>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</si>
  <si>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</si>
  <si>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</si>
  <si>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</si>
  <si>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</si>
  <si>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</si>
  <si>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</si>
  <si>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</si>
  <si>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</si>
  <si>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</si>
  <si>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</si>
  <si>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</si>
  <si>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</si>
  <si>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</si>
  <si>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</si>
  <si>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</si>
  <si>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</si>
  <si>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</si>
  <si>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</si>
  <si>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</si>
  <si>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</si>
  <si>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</si>
  <si>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</si>
  <si>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</si>
  <si>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</si>
  <si>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</si>
  <si>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</si>
  <si>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</si>
  <si>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</si>
  <si>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</si>
  <si>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</si>
  <si>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</si>
  <si>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</si>
  <si>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</si>
  <si>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</si>
  <si>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</si>
  <si>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</si>
  <si>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</si>
  <si>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</si>
  <si>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</si>
  <si>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</si>
  <si>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</si>
  <si>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</si>
  <si>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</si>
  <si>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</si>
  <si>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</si>
  <si>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</si>
  <si>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</si>
  <si>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</si>
  <si>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</si>
  <si>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</si>
  <si>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</si>
  <si>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</si>
  <si>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</si>
  <si>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</si>
  <si>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</si>
  <si>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</si>
  <si>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</si>
  <si>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</si>
  <si>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</si>
  <si>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</si>
  <si>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</si>
  <si>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</si>
  <si>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</si>
  <si>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</si>
  <si>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</si>
  <si>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</si>
  <si>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</si>
  <si>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</si>
  <si>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</si>
  <si>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</si>
  <si>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</si>
  <si>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</si>
  <si>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</si>
  <si>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</si>
  <si>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</si>
  <si>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</si>
  <si>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</si>
  <si>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</si>
  <si>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</si>
  <si>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</si>
  <si>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</si>
  <si>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</si>
  <si>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</si>
  <si>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</si>
  <si>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</si>
  <si>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</si>
  <si>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</si>
  <si>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</si>
  <si>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</si>
  <si>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</si>
  <si>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</si>
  <si>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</si>
  <si>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</si>
  <si>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</si>
  <si>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</si>
  <si>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</si>
  <si>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</si>
  <si>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</si>
  <si>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</si>
  <si>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</si>
  <si>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</si>
  <si>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</si>
  <si>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</si>
  <si>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</si>
  <si>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</si>
  <si>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</si>
  <si>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</si>
  <si>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</si>
  <si>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</si>
  <si>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</si>
  <si>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</si>
  <si>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</si>
  <si>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</si>
  <si>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</si>
  <si>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</si>
  <si>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</si>
  <si>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</si>
  <si>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</si>
  <si>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</si>
  <si>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</si>
  <si>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</si>
  <si>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</si>
  <si>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</si>
  <si>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</si>
  <si>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</si>
  <si>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</si>
  <si>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</si>
  <si>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</si>
  <si>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</si>
  <si>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</si>
  <si>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</si>
  <si>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</si>
  <si>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</si>
  <si>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</si>
  <si>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</si>
  <si>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</si>
  <si>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</si>
  <si>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</si>
  <si>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</si>
  <si>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</si>
  <si>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</si>
  <si>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</si>
  <si>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</si>
  <si>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</si>
  <si>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</si>
  <si>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</si>
  <si>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</si>
  <si>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</si>
  <si>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</si>
  <si>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</si>
  <si>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</si>
  <si>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</si>
  <si>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</si>
  <si>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</si>
  <si>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</si>
  <si>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</si>
  <si>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</si>
  <si>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</si>
  <si>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</si>
  <si>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</si>
  <si>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</si>
  <si>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</si>
  <si>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</si>
  <si>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</si>
  <si>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</si>
  <si>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</si>
  <si>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</si>
  <si>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</si>
  <si>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</si>
  <si>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</si>
  <si>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</si>
  <si>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</si>
  <si>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</si>
  <si>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</si>
  <si>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</si>
  <si>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</si>
  <si>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</si>
  <si>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</si>
  <si>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</si>
  <si>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</si>
  <si>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</si>
  <si>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</si>
  <si>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</si>
  <si>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</si>
  <si>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</si>
  <si>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</si>
  <si>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</si>
  <si>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</si>
  <si>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</si>
  <si>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</si>
  <si>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</si>
  <si>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</si>
  <si>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</si>
  <si>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</si>
  <si>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</si>
  <si>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</si>
  <si>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</si>
  <si>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</si>
  <si>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</si>
  <si>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</si>
  <si>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</si>
  <si>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</si>
  <si>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</si>
  <si>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</si>
  <si>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</si>
  <si>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</si>
  <si>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</si>
  <si>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</si>
  <si>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</si>
  <si>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</si>
  <si>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</si>
  <si>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</si>
  <si>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</si>
  <si>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</si>
  <si>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</si>
  <si>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</si>
  <si>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</si>
  <si>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</si>
  <si>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</si>
  <si>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</si>
  <si>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</si>
  <si>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</si>
  <si>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</si>
  <si>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</si>
  <si>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</si>
  <si>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</si>
  <si>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</si>
  <si>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</si>
  <si>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</si>
  <si>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</si>
  <si>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</si>
  <si>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</si>
  <si>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</si>
  <si>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</si>
  <si>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</si>
  <si>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</si>
  <si>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</si>
  <si>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</si>
  <si>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</si>
  <si>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</si>
  <si>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</si>
  <si>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</si>
  <si>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</si>
  <si>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</si>
  <si>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</si>
  <si>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</si>
  <si>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</si>
  <si>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</si>
  <si>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</si>
  <si>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</si>
  <si>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</si>
  <si>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</si>
  <si>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</si>
  <si>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</si>
  <si>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</si>
  <si>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</si>
  <si>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</si>
  <si>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</si>
  <si>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</si>
  <si>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</si>
  <si>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</si>
  <si>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</si>
  <si>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</si>
  <si>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</si>
  <si>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</si>
  <si>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</si>
  <si>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</si>
  <si>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</si>
  <si>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</si>
  <si>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</si>
  <si>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</si>
  <si>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</si>
  <si>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</si>
  <si>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</si>
  <si>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</si>
  <si>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</si>
  <si>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</si>
  <si>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</si>
  <si>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</si>
  <si>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</si>
  <si>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</si>
  <si>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</si>
  <si>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</si>
  <si>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</si>
  <si>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</si>
  <si>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</si>
  <si>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</si>
  <si>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</si>
  <si>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</si>
  <si>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</si>
  <si>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</si>
  <si>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</si>
  <si>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</si>
  <si>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</si>
  <si>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</si>
  <si>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</si>
  <si>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</si>
  <si>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</si>
  <si>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</si>
  <si>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</si>
  <si>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</si>
  <si>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</si>
  <si>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</si>
  <si>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</si>
  <si>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</si>
  <si>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</si>
  <si>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</si>
  <si>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</si>
  <si>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</si>
  <si>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</si>
  <si>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</si>
  <si>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</si>
  <si>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</si>
  <si>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</si>
  <si>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</si>
  <si>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</si>
  <si>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</si>
  <si>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</si>
  <si>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</si>
  <si>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</si>
  <si>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</si>
  <si>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</si>
  <si>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</si>
  <si>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</si>
  <si>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</si>
  <si>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</si>
  <si>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</si>
  <si>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</si>
  <si>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</si>
  <si>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</si>
  <si>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</si>
  <si>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</si>
  <si>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</si>
  <si>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</si>
  <si>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</si>
  <si>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</si>
  <si>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</si>
  <si>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</si>
  <si>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</si>
  <si>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</si>
  <si>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</si>
  <si>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</si>
  <si>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</si>
  <si>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</si>
  <si>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</si>
  <si>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</si>
  <si>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</si>
  <si>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</si>
  <si>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</si>
  <si>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</si>
  <si>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</si>
  <si>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</si>
  <si>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</si>
  <si>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</si>
  <si>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</si>
  <si>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</si>
  <si>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</si>
  <si>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</si>
  <si>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</si>
  <si>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</si>
  <si>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</si>
  <si>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</si>
  <si>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</si>
  <si>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</si>
  <si>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</si>
  <si>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</si>
  <si>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</si>
  <si>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</si>
  <si>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</si>
  <si>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</si>
  <si>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</si>
  <si>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</si>
  <si>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</si>
  <si>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</si>
  <si>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</si>
  <si>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</si>
  <si>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</si>
  <si>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</si>
  <si>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</si>
  <si>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</si>
  <si>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</si>
  <si>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</si>
  <si>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</si>
  <si>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</si>
  <si>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</si>
  <si>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</si>
  <si>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</si>
  <si>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</si>
  <si>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</si>
  <si>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</si>
  <si>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</si>
  <si>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</si>
  <si>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</si>
  <si>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</si>
  <si>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</si>
  <si>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</si>
  <si>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</si>
  <si>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</si>
  <si>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</si>
  <si>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</si>
  <si>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</si>
  <si>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</si>
  <si>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</si>
  <si>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</si>
  <si>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</si>
  <si>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</si>
  <si>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</si>
  <si>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</si>
  <si>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</si>
  <si>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</si>
  <si>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</si>
  <si>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</si>
  <si>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</si>
  <si>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</si>
  <si>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</si>
  <si>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</si>
  <si>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</si>
  <si>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</si>
  <si>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</si>
  <si>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</si>
  <si>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</si>
  <si>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</si>
  <si>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</si>
  <si>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</si>
  <si>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</si>
  <si>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</si>
  <si>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</si>
  <si>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</si>
  <si>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</si>
  <si>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</si>
  <si>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</si>
  <si>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</si>
  <si>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</si>
  <si>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</si>
  <si>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</si>
  <si>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</si>
  <si>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</si>
  <si>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</si>
  <si>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</si>
  <si>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</si>
  <si>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</si>
  <si>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</si>
  <si>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</si>
  <si>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</si>
  <si>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</si>
  <si>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</si>
  <si>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</si>
  <si>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</si>
  <si>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</si>
  <si>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</si>
  <si>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</si>
  <si>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</si>
  <si>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</si>
  <si>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</si>
  <si>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</si>
  <si>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</si>
  <si>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</si>
  <si>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</si>
  <si>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</si>
  <si>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</si>
  <si>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</si>
  <si>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</si>
  <si>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</si>
  <si>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</si>
  <si>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</si>
  <si>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</si>
  <si>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</si>
  <si>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</si>
  <si>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</si>
  <si>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</si>
  <si>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</si>
  <si>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</si>
  <si>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</si>
  <si>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</si>
  <si>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</si>
  <si>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</si>
  <si>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</si>
  <si>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</si>
  <si>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</si>
  <si>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</si>
  <si>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</si>
  <si>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</si>
  <si>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</si>
  <si>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</si>
  <si>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</si>
  <si>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</si>
  <si>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</si>
  <si>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</si>
  <si>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</si>
  <si>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</si>
  <si>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</si>
  <si>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</si>
  <si>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</si>
  <si>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</si>
  <si>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</si>
  <si>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</si>
  <si>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</si>
  <si>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</si>
  <si>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</si>
  <si>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</si>
  <si>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</si>
  <si>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</si>
  <si>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</si>
  <si>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</si>
  <si>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</si>
  <si>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</si>
  <si>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</si>
  <si>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</si>
  <si>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</si>
  <si>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</si>
  <si>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</si>
  <si>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</si>
  <si>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</si>
  <si>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</si>
  <si>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</si>
  <si>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</si>
  <si>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</si>
  <si>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</si>
  <si>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</si>
  <si>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</si>
  <si>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</si>
  <si>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</si>
  <si>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</si>
  <si>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</si>
  <si>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</si>
  <si>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</si>
  <si>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</si>
  <si>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</si>
  <si>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</si>
  <si>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</si>
  <si>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</si>
  <si>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</si>
  <si>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</si>
  <si>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</si>
  <si>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</si>
  <si>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</si>
  <si>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</si>
  <si>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</si>
  <si>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</si>
  <si>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</si>
  <si>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</si>
  <si>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</si>
  <si>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</si>
  <si>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</si>
  <si>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</si>
  <si>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</si>
  <si>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</si>
  <si>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</si>
  <si>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</si>
  <si>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</si>
  <si>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</si>
  <si>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</si>
  <si>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</si>
  <si>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</si>
  <si>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</si>
  <si>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</si>
  <si>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</si>
  <si>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</si>
  <si>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</si>
  <si>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</si>
  <si>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</si>
  <si>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</si>
  <si>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</si>
  <si>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</si>
  <si>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</si>
  <si>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</si>
  <si>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</si>
  <si>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</si>
  <si>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</si>
  <si>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</si>
  <si>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</si>
  <si>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</si>
  <si>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</si>
  <si>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</si>
  <si>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</si>
  <si>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</si>
  <si>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</si>
  <si>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</si>
  <si>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</si>
  <si>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</si>
  <si>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</si>
  <si>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</si>
  <si>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</si>
  <si>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</si>
  <si>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</si>
  <si>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</si>
  <si>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</si>
  <si>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</si>
  <si>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</si>
  <si>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</si>
  <si>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</si>
  <si>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</si>
  <si>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</si>
  <si>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</si>
  <si>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</si>
  <si>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</si>
  <si>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</si>
  <si>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</si>
  <si>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</si>
  <si>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</si>
  <si>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</si>
  <si>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</si>
  <si>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</si>
  <si>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</si>
  <si>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</si>
  <si>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</si>
  <si>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</si>
  <si>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</si>
  <si>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</si>
  <si>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</si>
  <si>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</si>
  <si>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</si>
  <si>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</si>
  <si>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</si>
  <si>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</si>
  <si>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</si>
  <si>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</si>
  <si>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</si>
  <si>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</si>
  <si>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</si>
  <si>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</si>
  <si>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</si>
  <si>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</si>
  <si>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</si>
  <si>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</si>
  <si>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</si>
  <si>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</si>
  <si>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</si>
  <si>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</si>
  <si>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</si>
  <si>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</si>
  <si>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</si>
  <si>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</si>
  <si>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</si>
  <si>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</si>
  <si>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</si>
  <si>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</si>
  <si>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</si>
  <si>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</si>
  <si>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</si>
  <si>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</si>
  <si>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</si>
  <si>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</si>
  <si>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</si>
  <si>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</si>
  <si>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</si>
  <si>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</si>
  <si>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</si>
  <si>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</si>
  <si>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</si>
  <si>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</si>
  <si>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</si>
  <si>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</si>
  <si>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</si>
  <si>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</si>
  <si>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</si>
  <si>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</si>
  <si>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</si>
  <si>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</si>
  <si>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</si>
  <si>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</si>
  <si>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</si>
  <si>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</si>
  <si>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</si>
  <si>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</si>
  <si>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</si>
  <si>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</si>
  <si>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</si>
  <si>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</si>
  <si>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</si>
  <si>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</si>
  <si>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</si>
  <si>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</si>
  <si>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</si>
  <si>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</si>
  <si>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</si>
  <si>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</si>
  <si>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</si>
  <si>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</si>
  <si>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</si>
  <si>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</si>
  <si>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</si>
  <si>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</si>
  <si>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</si>
  <si>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</si>
  <si>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</si>
  <si>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</si>
  <si>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</si>
  <si>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</si>
  <si>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</si>
  <si>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</si>
  <si>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</si>
  <si>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</si>
  <si>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</si>
  <si>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</si>
  <si>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</si>
  <si>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</si>
  <si>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</si>
  <si>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</si>
  <si>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</si>
  <si>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</si>
  <si>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</si>
  <si>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</si>
  <si>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</si>
  <si>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</si>
  <si>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</si>
  <si>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</si>
  <si>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</si>
  <si>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</si>
  <si>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</si>
  <si>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</si>
  <si>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</si>
  <si>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</si>
  <si>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</si>
  <si>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</si>
  <si>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</si>
  <si>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</si>
  <si>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</si>
  <si>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</si>
  <si>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</si>
  <si>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</si>
  <si>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</si>
  <si>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</si>
  <si>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</si>
  <si>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</si>
  <si>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</si>
  <si>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</si>
  <si>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</si>
  <si>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</si>
  <si>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</si>
  <si>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</si>
  <si>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</si>
  <si>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</si>
  <si>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</si>
  <si>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</si>
  <si>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</si>
  <si>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</si>
  <si>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</si>
  <si>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</si>
  <si>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</si>
  <si>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</si>
  <si>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</si>
  <si>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</si>
  <si>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</si>
  <si>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</si>
  <si>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</si>
  <si>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</si>
  <si>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</si>
  <si>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</si>
  <si>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</si>
  <si>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</si>
  <si>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</si>
  <si>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</si>
  <si>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</si>
  <si>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</si>
  <si>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</si>
  <si>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</si>
  <si>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</si>
  <si>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</si>
  <si>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</si>
  <si>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</si>
  <si>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</si>
  <si>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</si>
  <si>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</si>
  <si>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</si>
  <si>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</si>
  <si>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</si>
  <si>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</si>
  <si>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</si>
  <si>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</si>
  <si>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</si>
  <si>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</si>
  <si>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</si>
  <si>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</si>
  <si>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</si>
  <si>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</si>
  <si>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</si>
  <si>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</si>
  <si>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</si>
  <si>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</si>
  <si>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</si>
  <si>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</si>
  <si>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</si>
  <si>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</si>
  <si>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</si>
  <si>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</si>
  <si>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</si>
  <si>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</si>
  <si>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</si>
  <si>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</si>
  <si>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</si>
  <si>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</si>
  <si>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</si>
  <si>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</si>
  <si>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</si>
  <si>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</si>
  <si>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</si>
  <si>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</si>
  <si>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</si>
  <si>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</si>
  <si>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</si>
  <si>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</si>
  <si>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</si>
  <si>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</si>
  <si>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</si>
  <si>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</si>
  <si>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</si>
  <si>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</si>
  <si>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</si>
  <si>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</si>
  <si>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</si>
  <si>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</si>
  <si>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</si>
  <si>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</si>
  <si>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</si>
  <si>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</si>
  <si>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</si>
  <si>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</si>
  <si>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</si>
  <si>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</si>
  <si>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</si>
  <si>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</si>
  <si>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</si>
  <si>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</si>
  <si>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</si>
  <si>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</si>
  <si>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</si>
  <si>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</si>
  <si>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</si>
  <si>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</si>
  <si>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</si>
  <si>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</si>
  <si>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</si>
  <si>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</si>
  <si>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</si>
  <si>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</si>
  <si>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</si>
  <si>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</si>
  <si>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</si>
  <si>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</si>
  <si>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</si>
  <si>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</si>
  <si>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</si>
  <si>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</si>
  <si>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</si>
  <si>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</si>
  <si>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</si>
  <si>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</si>
  <si>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</si>
  <si>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</si>
  <si>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</si>
  <si>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</si>
  <si>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</si>
  <si>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</si>
  <si>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</si>
  <si>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</si>
  <si>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</si>
  <si>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</si>
  <si>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</si>
  <si>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</si>
  <si>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</si>
  <si>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</si>
  <si>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</si>
  <si>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</si>
  <si>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</si>
  <si>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</si>
  <si>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</si>
  <si>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</si>
  <si>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</si>
  <si>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</si>
  <si>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</si>
  <si>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</si>
  <si>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</si>
  <si>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</si>
  <si>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</si>
  <si>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</si>
  <si>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</si>
  <si>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</si>
  <si>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</si>
  <si>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</si>
  <si>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</si>
  <si>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</si>
  <si>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</si>
  <si>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</si>
  <si>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</si>
  <si>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</si>
  <si>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</si>
  <si>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</si>
  <si>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</si>
  <si>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</si>
  <si>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</si>
  <si>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</si>
  <si>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</si>
  <si>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</si>
  <si>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</si>
  <si>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</si>
  <si>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</si>
  <si>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</si>
  <si>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</si>
  <si>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</si>
  <si>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</si>
  <si>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</si>
  <si>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</si>
  <si>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</si>
  <si>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</si>
  <si>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</si>
  <si>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</si>
  <si>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</si>
  <si>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</si>
  <si>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</si>
  <si>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</si>
  <si>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</si>
  <si>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</si>
  <si>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</si>
  <si>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</si>
  <si>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</si>
  <si>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</si>
  <si>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</si>
  <si>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</si>
  <si>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</si>
  <si>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</si>
  <si>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</si>
  <si>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</si>
  <si>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</si>
  <si>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</si>
  <si>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</si>
  <si>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</si>
  <si>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</si>
  <si>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</si>
  <si>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</si>
  <si>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</si>
  <si>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</si>
  <si>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</si>
  <si>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</si>
  <si>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</si>
  <si>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</si>
  <si>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</si>
  <si>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</si>
  <si>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</si>
  <si>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</si>
  <si>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</si>
  <si>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</si>
  <si>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</si>
  <si>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</si>
  <si>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</si>
  <si>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</si>
  <si>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</si>
  <si>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</si>
  <si>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</si>
  <si>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</si>
  <si>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</si>
  <si>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</si>
  <si>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</si>
  <si>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</si>
  <si>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</si>
  <si>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</si>
  <si>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</si>
  <si>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</si>
  <si>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</si>
  <si>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</si>
  <si>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</si>
  <si>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</si>
  <si>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</si>
  <si>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</si>
  <si>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</si>
  <si>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</si>
  <si>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</si>
  <si>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</si>
  <si>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</si>
  <si>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</si>
  <si>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</si>
  <si>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</si>
  <si>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</si>
  <si>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</si>
  <si>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</si>
  <si>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</si>
  <si>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</si>
  <si>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</si>
  <si>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</si>
  <si>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</si>
  <si>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</si>
  <si>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</si>
  <si>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</si>
  <si>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</si>
  <si>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</si>
  <si>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</si>
  <si>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</si>
  <si>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</si>
  <si>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</si>
  <si>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</si>
  <si>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</si>
  <si>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</si>
  <si>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</si>
  <si>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</si>
  <si>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</si>
  <si>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</si>
  <si>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</si>
  <si>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</si>
  <si>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</si>
  <si>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</si>
  <si>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</si>
  <si>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</si>
  <si>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</si>
  <si>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</si>
  <si>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</si>
  <si>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</si>
  <si>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</si>
  <si>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</si>
  <si>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</si>
  <si>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</si>
  <si>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</si>
  <si>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</si>
  <si>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</si>
  <si>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</si>
  <si>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</si>
  <si>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</si>
  <si>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</si>
  <si>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</si>
  <si>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</si>
  <si>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</si>
  <si>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</si>
  <si>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</si>
  <si>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</si>
  <si>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</si>
  <si>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</si>
  <si>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</si>
  <si>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</si>
  <si>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</si>
  <si>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</si>
  <si>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</si>
  <si>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</si>
  <si>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</si>
  <si>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</si>
  <si>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</si>
  <si>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</si>
  <si>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</si>
  <si>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</si>
  <si>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</si>
  <si>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</si>
  <si>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</si>
  <si>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</si>
  <si>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</si>
  <si>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</si>
  <si>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</si>
  <si>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</si>
  <si>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</si>
  <si>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</si>
  <si>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</si>
  <si>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</si>
  <si>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</si>
  <si>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</si>
  <si>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</si>
  <si>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</si>
  <si>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</si>
  <si>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</si>
  <si>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</si>
  <si>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</si>
  <si>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</si>
  <si>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</si>
  <si>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</si>
  <si>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</si>
  <si>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</si>
  <si>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</si>
  <si>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</si>
  <si>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</si>
  <si>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</si>
  <si>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</si>
  <si>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</si>
  <si>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</si>
  <si>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</si>
  <si>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</si>
  <si>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</si>
  <si>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</si>
  <si>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</si>
  <si>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</si>
  <si>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</si>
  <si>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</si>
  <si>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</si>
  <si>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</si>
  <si>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</si>
  <si>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</si>
  <si>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</si>
  <si>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</si>
  <si>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</si>
  <si>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</si>
  <si>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</si>
  <si>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</si>
  <si>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</si>
  <si>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</si>
  <si>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</si>
  <si>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</si>
  <si>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</si>
  <si>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</si>
  <si>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</si>
  <si>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</si>
  <si>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</si>
  <si>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</si>
  <si>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</si>
  <si>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</si>
  <si>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</si>
  <si>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</si>
  <si>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</si>
  <si>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</si>
  <si>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</si>
  <si>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</si>
  <si>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</si>
  <si>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</si>
  <si>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</si>
  <si>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</si>
  <si>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</si>
  <si>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</si>
  <si>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</si>
  <si>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</si>
  <si>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</si>
  <si>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</si>
  <si>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</si>
  <si>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</si>
  <si>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</si>
  <si>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</si>
  <si>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</si>
  <si>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</si>
  <si>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</si>
  <si>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</si>
  <si>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</si>
  <si>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</si>
  <si>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</si>
  <si>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</si>
  <si>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</si>
  <si>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</si>
  <si>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</si>
  <si>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</si>
  <si>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</si>
  <si>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</si>
  <si>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</si>
  <si>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</si>
  <si>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</si>
  <si>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</si>
  <si>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</si>
  <si>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</si>
  <si>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</si>
  <si>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</si>
  <si>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</si>
  <si>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</si>
  <si>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</si>
  <si>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</si>
  <si>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</si>
  <si>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</si>
  <si>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</si>
  <si>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</si>
  <si>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</si>
  <si>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</si>
  <si>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</si>
  <si>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</si>
  <si>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</si>
  <si>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</si>
  <si>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</si>
  <si>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</si>
  <si>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</si>
  <si>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</si>
  <si>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</si>
  <si>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</si>
  <si>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</si>
  <si>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</si>
  <si>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</si>
  <si>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</si>
  <si>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</si>
  <si>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</si>
  <si>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</si>
  <si>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</si>
  <si>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</si>
  <si>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</si>
  <si>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</si>
  <si>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</si>
  <si>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</si>
  <si>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</si>
  <si>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</si>
  <si>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</si>
  <si>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</si>
  <si>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</si>
  <si>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</si>
  <si>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</si>
  <si>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</si>
  <si>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</si>
  <si>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</si>
  <si>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</si>
  <si>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</si>
  <si>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</si>
  <si>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</si>
  <si>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</si>
  <si>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</si>
  <si>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</si>
  <si>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</si>
  <si>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</si>
  <si>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</si>
  <si>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</si>
  <si>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</si>
  <si>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</si>
  <si>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</si>
  <si>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</si>
  <si>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</si>
  <si>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</si>
  <si>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</si>
  <si>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</si>
  <si>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</si>
  <si>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</si>
  <si>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</si>
  <si>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</si>
  <si>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</si>
  <si>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</si>
  <si>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</si>
  <si>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</si>
  <si>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</si>
  <si>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</si>
  <si>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</si>
  <si>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</si>
  <si>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</si>
  <si>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</si>
  <si>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</si>
  <si>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</si>
  <si>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</si>
  <si>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</si>
  <si>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</si>
  <si>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</si>
  <si>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</si>
  <si>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</si>
  <si>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</si>
  <si>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</si>
  <si>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</si>
  <si>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</si>
  <si>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</si>
  <si>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</si>
  <si>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</si>
  <si>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</si>
  <si>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</si>
  <si>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</si>
  <si>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</si>
  <si>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</si>
  <si>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</si>
  <si>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</si>
  <si>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</si>
  <si>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</si>
  <si>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</si>
  <si>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</si>
  <si>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</si>
  <si>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</si>
  <si>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</si>
  <si>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</si>
  <si>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</si>
  <si>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</si>
  <si>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</si>
  <si>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</si>
  <si>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</si>
  <si>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</si>
  <si>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</si>
  <si>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</si>
  <si>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</si>
  <si>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</si>
  <si>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</si>
  <si>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</si>
  <si>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</si>
  <si>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</si>
  <si>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</si>
  <si>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</si>
  <si>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</si>
  <si>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</si>
  <si>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</si>
  <si>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</si>
  <si>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</si>
  <si>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</si>
  <si>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</si>
  <si>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</si>
  <si>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</si>
  <si>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</si>
  <si>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</si>
  <si>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</si>
  <si>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</si>
  <si>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</si>
  <si>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</si>
  <si>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</si>
  <si>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</si>
  <si>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</si>
  <si>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</si>
  <si>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</si>
  <si>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</si>
  <si>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</si>
  <si>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</si>
  <si>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</si>
  <si>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</si>
  <si>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</si>
  <si>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</si>
  <si>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</si>
  <si>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</si>
  <si>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</si>
  <si>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</si>
  <si>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</si>
  <si>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</si>
  <si>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</si>
  <si>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</si>
  <si>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</si>
  <si>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</si>
  <si>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</si>
  <si>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</si>
  <si>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</si>
  <si>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</si>
  <si>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</si>
  <si>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</si>
  <si>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</si>
  <si>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</si>
  <si>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</si>
  <si>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</si>
  <si>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</si>
  <si>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</si>
  <si>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</si>
  <si>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</si>
  <si>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</si>
  <si>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</si>
  <si>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</si>
  <si>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</si>
  <si>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</si>
  <si>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</si>
  <si>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</si>
  <si>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</si>
  <si>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</si>
  <si>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</si>
  <si>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</si>
  <si>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</si>
  <si>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</si>
  <si>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</si>
  <si>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</si>
  <si>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</si>
  <si>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</si>
  <si>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</si>
  <si>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</si>
  <si>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</si>
  <si>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</si>
  <si>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</si>
  <si>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</si>
  <si>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</si>
  <si>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</si>
  <si>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</si>
  <si>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</si>
  <si>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</si>
  <si>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</si>
  <si>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</si>
  <si>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</si>
  <si>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</si>
  <si>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</si>
  <si>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</si>
  <si>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</si>
  <si>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</si>
  <si>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</si>
  <si>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</si>
  <si>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</si>
  <si>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</si>
  <si>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</si>
  <si>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</si>
  <si>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</si>
  <si>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</si>
  <si>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</si>
  <si>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</si>
  <si>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</si>
  <si>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</si>
  <si>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</si>
  <si>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</si>
  <si>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</si>
  <si>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</si>
  <si>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</si>
  <si>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</si>
  <si>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</si>
  <si>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</si>
  <si>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</si>
  <si>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</si>
  <si>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</si>
  <si>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</si>
  <si>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</si>
  <si>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</si>
  <si>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</si>
  <si>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</si>
  <si>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</si>
  <si>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</si>
  <si>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</si>
  <si>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</si>
  <si>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</si>
  <si>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</si>
  <si>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</si>
  <si>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</si>
  <si>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</si>
  <si>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</si>
  <si>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</si>
  <si>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</si>
  <si>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</si>
  <si>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</si>
  <si>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</si>
  <si>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</si>
  <si>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</si>
  <si>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</si>
  <si>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</si>
  <si>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</si>
  <si>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</si>
  <si>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</si>
  <si>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</si>
  <si>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</si>
  <si>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</si>
  <si>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</si>
  <si>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</si>
  <si>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</si>
  <si>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</si>
  <si>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</si>
  <si>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</si>
  <si>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</si>
  <si>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</si>
  <si>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</si>
  <si>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</si>
  <si>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</si>
  <si>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</si>
  <si>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</si>
  <si>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</si>
  <si>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</si>
  <si>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</si>
  <si>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</si>
  <si>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</si>
  <si>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</si>
  <si>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</si>
  <si>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</si>
  <si>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</si>
  <si>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</si>
  <si>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</si>
  <si>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</si>
  <si>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</si>
  <si>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</si>
  <si>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</si>
  <si>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</si>
  <si>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</si>
  <si>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</si>
  <si>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</si>
  <si>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</si>
  <si>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</si>
  <si>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</si>
  <si>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</si>
  <si>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</si>
  <si>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</si>
  <si>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</si>
  <si>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</si>
  <si>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</si>
  <si>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</si>
  <si>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</si>
  <si>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</si>
  <si>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</si>
  <si>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</si>
  <si>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</si>
  <si>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</si>
  <si>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</si>
  <si>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</si>
  <si>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</si>
  <si>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</si>
  <si>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</si>
  <si>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</si>
  <si>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</si>
  <si>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</si>
  <si>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</si>
  <si>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</si>
  <si>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</si>
  <si>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</si>
  <si>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</si>
  <si>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</si>
  <si>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</si>
  <si>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</si>
  <si>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</si>
  <si>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</si>
  <si>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</si>
  <si>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</si>
  <si>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</si>
  <si>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</si>
  <si>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</si>
  <si>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</si>
  <si>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</si>
  <si>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</si>
  <si>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</si>
  <si>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</si>
  <si>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</si>
  <si>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</si>
  <si>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</si>
  <si>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</si>
  <si>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</si>
  <si>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</si>
  <si>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</si>
  <si>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</si>
  <si>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</si>
  <si>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</si>
  <si>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</si>
  <si>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</si>
  <si>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</si>
  <si>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</si>
  <si>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</si>
  <si>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</si>
  <si>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</si>
  <si>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</si>
  <si>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</si>
  <si>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</si>
  <si>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</si>
  <si>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</si>
  <si>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</si>
  <si>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</si>
  <si>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</si>
  <si>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</si>
  <si>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</si>
  <si>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</si>
  <si>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</si>
  <si>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</si>
  <si>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</si>
  <si>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</si>
  <si>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</si>
  <si>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</si>
  <si>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</si>
  <si>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</si>
  <si>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</si>
  <si>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</si>
  <si>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</si>
  <si>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</si>
  <si>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</si>
  <si>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</si>
  <si>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</si>
  <si>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</si>
  <si>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</si>
  <si>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</si>
  <si>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</si>
  <si>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</si>
  <si>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</si>
  <si>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</si>
  <si>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</si>
  <si>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</si>
  <si>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</si>
  <si>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</si>
  <si>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</si>
  <si>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</si>
  <si>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</si>
  <si>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</si>
  <si>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</si>
  <si>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</si>
  <si>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</si>
  <si>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</si>
  <si>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</si>
  <si>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</si>
  <si>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</si>
  <si>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</si>
  <si>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</si>
  <si>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</si>
  <si>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</si>
  <si>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</si>
  <si>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</si>
  <si>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</si>
  <si>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</si>
  <si>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</si>
  <si>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</si>
  <si>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</si>
  <si>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</si>
  <si>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</si>
  <si>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</si>
  <si>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</si>
  <si>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</si>
  <si>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</si>
  <si>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</si>
  <si>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</si>
  <si>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</si>
  <si>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</si>
  <si>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</si>
  <si>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</si>
  <si>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</si>
  <si>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</si>
  <si>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</si>
  <si>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</si>
  <si>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</si>
  <si>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</si>
  <si>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</si>
  <si>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</si>
  <si>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</si>
  <si>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</si>
  <si>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</si>
  <si>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</si>
  <si>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</si>
  <si>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</si>
  <si>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</si>
  <si>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</si>
  <si>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</si>
  <si>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</si>
  <si>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</si>
  <si>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</si>
  <si>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</si>
  <si>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</si>
  <si>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</si>
  <si>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</si>
  <si>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</si>
  <si>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</si>
  <si>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</si>
  <si>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</si>
  <si>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</si>
  <si>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</si>
  <si>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</si>
  <si>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</si>
  <si>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</si>
  <si>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</si>
  <si>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</si>
  <si>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</si>
  <si>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</si>
  <si>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</si>
  <si>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</si>
  <si>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</si>
  <si>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</si>
  <si>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</si>
  <si>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</si>
  <si>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</si>
  <si>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</si>
  <si>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</si>
  <si>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</si>
  <si>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</si>
  <si>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</si>
  <si>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</si>
  <si>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</si>
  <si>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</si>
  <si>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</si>
  <si>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</si>
  <si>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</si>
  <si>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</si>
  <si>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</si>
  <si>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</si>
  <si>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</si>
  <si>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</si>
  <si>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</si>
  <si>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</si>
  <si>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</si>
  <si>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</si>
  <si>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</si>
  <si>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</si>
  <si>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</si>
  <si>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</si>
  <si>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</si>
  <si>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</si>
  <si>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</si>
  <si>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</si>
  <si>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</si>
  <si>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</si>
  <si>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</si>
  <si>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</si>
  <si>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</si>
  <si>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</si>
  <si>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</si>
  <si>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</si>
  <si>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</si>
  <si>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</si>
  <si>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</si>
  <si>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</si>
  <si>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</si>
  <si>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</si>
  <si>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</si>
  <si>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</si>
  <si>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</si>
  <si>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</si>
  <si>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</si>
  <si>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</si>
  <si>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</si>
  <si>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</si>
  <si>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</si>
  <si>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</si>
  <si>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</si>
  <si>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</si>
  <si>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</si>
  <si>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</si>
  <si>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</si>
  <si>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</si>
  <si>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</si>
  <si>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</si>
  <si>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</si>
  <si>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</si>
  <si>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</si>
  <si>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</si>
  <si>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</si>
  <si>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</si>
  <si>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</si>
  <si>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</si>
  <si>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</si>
  <si>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</si>
  <si>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</si>
  <si>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</si>
  <si>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</si>
  <si>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</si>
  <si>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</si>
  <si>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</si>
  <si>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</si>
  <si>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</si>
  <si>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</si>
  <si>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</si>
  <si>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</si>
  <si>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</si>
  <si>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</si>
  <si>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</si>
  <si>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</si>
  <si>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</si>
  <si>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</si>
  <si>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</si>
  <si>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</si>
  <si>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</si>
  <si>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</si>
  <si>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</si>
  <si>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</si>
  <si>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</si>
  <si>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</si>
  <si>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</si>
  <si>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</si>
  <si>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</si>
  <si>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</si>
  <si>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</si>
  <si>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</si>
  <si>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</si>
  <si>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</si>
  <si>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</si>
  <si>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</si>
  <si>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</si>
  <si>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</si>
  <si>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</si>
  <si>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</si>
  <si>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</si>
  <si>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</si>
  <si>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</si>
  <si>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</si>
  <si>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</si>
  <si>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</si>
  <si>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</si>
  <si>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</si>
  <si>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</si>
  <si>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</si>
  <si>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</si>
  <si>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</si>
  <si>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</si>
  <si>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</si>
  <si>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</si>
  <si>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</si>
  <si>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</si>
  <si>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</si>
  <si>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</si>
  <si>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</si>
  <si>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</si>
  <si>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</si>
  <si>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</si>
  <si>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</si>
  <si>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</si>
  <si>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</si>
  <si>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</si>
  <si>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</si>
  <si>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</si>
  <si>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</si>
  <si>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</si>
  <si>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</si>
  <si>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</si>
  <si>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</si>
  <si>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</si>
  <si>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</si>
  <si>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</si>
  <si>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</si>
  <si>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</si>
  <si>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</si>
  <si>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</si>
  <si>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</si>
  <si>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</si>
  <si>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</si>
  <si>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</si>
  <si>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</si>
  <si>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</si>
  <si>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</si>
  <si>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</si>
  <si>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</si>
  <si>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</si>
  <si>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</si>
  <si>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</si>
  <si>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</si>
  <si>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</si>
  <si>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</si>
  <si>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</si>
  <si>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</si>
  <si>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</si>
  <si>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</si>
  <si>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</si>
  <si>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</si>
  <si>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</si>
  <si>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</si>
  <si>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</si>
  <si>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</si>
  <si>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</si>
  <si>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</si>
  <si>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</si>
  <si>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</si>
  <si>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</si>
  <si>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</si>
  <si>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</si>
  <si>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</si>
  <si>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</si>
  <si>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</si>
  <si>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</si>
  <si>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</si>
  <si>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</si>
  <si>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</si>
  <si>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</si>
  <si>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</si>
  <si>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</si>
  <si>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</si>
  <si>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</si>
  <si>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</si>
  <si>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</si>
  <si>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</si>
  <si>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</si>
  <si>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</si>
  <si>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</si>
  <si>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</si>
  <si>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</si>
  <si>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</si>
  <si>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</si>
  <si>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</si>
  <si>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</si>
  <si>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</si>
  <si>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</si>
  <si>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</si>
  <si>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</si>
  <si>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</si>
  <si>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</si>
  <si>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</si>
  <si>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</si>
  <si>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</si>
  <si>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</si>
  <si>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</si>
  <si>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</si>
  <si>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</si>
  <si>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</si>
  <si>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</si>
  <si>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</si>
  <si>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</si>
  <si>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</si>
  <si>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</si>
  <si>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</si>
  <si>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</si>
  <si>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</si>
  <si>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</si>
  <si>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</si>
  <si>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</si>
  <si>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</si>
  <si>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</si>
  <si>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</si>
  <si>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</si>
  <si>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</si>
  <si>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</si>
  <si>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</si>
  <si>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</si>
  <si>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</si>
  <si>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</si>
  <si>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</si>
  <si>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</si>
  <si>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</si>
  <si>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</si>
  <si>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</si>
  <si>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</si>
  <si>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</si>
  <si>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</si>
  <si>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</si>
  <si>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</si>
  <si>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</si>
  <si>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</si>
  <si>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</si>
  <si>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</si>
  <si>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</si>
  <si>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</si>
  <si>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</si>
  <si>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</si>
  <si>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</si>
  <si>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</si>
  <si>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</si>
  <si>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</si>
  <si>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</si>
  <si>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</si>
  <si>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</si>
  <si>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</si>
  <si>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</si>
  <si>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</si>
  <si>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</si>
  <si>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</si>
  <si>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</si>
  <si>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</si>
  <si>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</si>
  <si>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</si>
  <si>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</si>
  <si>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</si>
  <si>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</si>
  <si>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GlobTek, Inc.</t>
  </si>
  <si>
    <t>Power Supplies, Power Cords, Battery Packs, Chargers</t>
  </si>
  <si>
    <t>127189124</t>
  </si>
  <si>
    <t>DUNS</t>
  </si>
  <si>
    <t>186 Veterans Drive, Northvale, NJ 07647 USA</t>
  </si>
  <si>
    <t>+1 201-784-1000</t>
  </si>
  <si>
    <t>David Duff</t>
  </si>
  <si>
    <t>Director of Global Quality Assurance</t>
  </si>
  <si>
    <t>dduff@globtek.us</t>
  </si>
  <si>
    <t>100%</t>
  </si>
  <si>
    <t>http://www.globtek.us</t>
  </si>
  <si>
    <t>This mineral is in many components used to produce our products</t>
  </si>
  <si>
    <t>Dave Duff</t>
  </si>
  <si>
    <t>doxrequest@globtek.us</t>
  </si>
  <si>
    <t>TinYunnan Chengfeng Non-ferrous Metals Co., Ltd.</t>
  </si>
  <si>
    <t>Alpha</t>
  </si>
  <si>
    <t>PT Aries Kencana Sejahtera</t>
  </si>
  <si>
    <t>Bairro Guarapiranga</t>
  </si>
  <si>
    <t>PT Artha Cipta Langgeng</t>
  </si>
  <si>
    <t>PT Babel Inti Perkasa</t>
  </si>
  <si>
    <t>PT Babel Surya Alam Lestari</t>
  </si>
  <si>
    <t>PT Bangka Tin Industry</t>
  </si>
  <si>
    <t>PT Belitung Industri Sejahtera</t>
  </si>
  <si>
    <t>PT Bukit Timah</t>
  </si>
  <si>
    <t>PT Panca Mega Persada</t>
  </si>
  <si>
    <t>PT Refined Bangka Tin</t>
  </si>
  <si>
    <t>PT Sariwiguna Binasentosa</t>
  </si>
  <si>
    <t>PT Stanindo Inti Perkasa</t>
  </si>
  <si>
    <t>PT Timah Nusantara</t>
  </si>
  <si>
    <t>PT Tinindo Inter Nusa</t>
  </si>
  <si>
    <t>PT Tommy Utama</t>
  </si>
  <si>
    <t>CV Venus Inti Perkasa</t>
  </si>
  <si>
    <t>PT Tirus Putra Mandiri</t>
  </si>
  <si>
    <t>CV Ayi Jaya</t>
  </si>
  <si>
    <t>PT Sukses Inti Makmur (SIM)</t>
  </si>
  <si>
    <t>PT Menara Cipta Mulia</t>
  </si>
  <si>
    <t>PT Bangka Serumpun</t>
  </si>
  <si>
    <t>PT Rajawali Rimba Perkasa</t>
  </si>
  <si>
    <t>DS Myanmar</t>
  </si>
  <si>
    <t>Jalan Raya Timah Mentok 33312</t>
  </si>
  <si>
    <t>Mr. Abdul Kamaroes</t>
  </si>
  <si>
    <t>akamaroes@pttimah.co.id</t>
  </si>
  <si>
    <t>https://www.responsiblemineralsinitiative.org/tin-smelters-list/conformant-tin-smelters/                                                                                Conflict-Free Smelter Audit Review Committee (ARC) reviewed.</t>
  </si>
  <si>
    <t>Bangka &amp; Belitung Mines</t>
  </si>
  <si>
    <t>Indonesia</t>
  </si>
  <si>
    <t>Jr Giovanni Batista Lorenzo Bernini Nº 149 interior 501 San Borja - Lima</t>
  </si>
  <si>
    <t>Ivo Serkovic Gomez</t>
  </si>
  <si>
    <t>ivo.serkovic@minsur.com</t>
  </si>
  <si>
    <t>San Rafael</t>
  </si>
  <si>
    <t>Peru</t>
  </si>
  <si>
    <t>Phase 3 Block 15A Lot 1</t>
  </si>
  <si>
    <t>Evangeline Punongbayan</t>
  </si>
  <si>
    <t>eb.punongbayan@omp.com.ph</t>
  </si>
  <si>
    <t>recycled</t>
  </si>
  <si>
    <t>Komplek Industri dan Pelabuhan Air Kantung</t>
  </si>
  <si>
    <t>Chardian Arguta</t>
  </si>
  <si>
    <t>recruitment@msptin.co.id</t>
  </si>
  <si>
    <t xml:space="preserve">The company processes tin products whose tin ore comes from its own mine. </t>
  </si>
  <si>
    <t>Kawasan Industri Jelitik – Sungailiat Bangka Belitung</t>
  </si>
  <si>
    <t>Imas Rahmawati</t>
  </si>
  <si>
    <t>public@arsedindonesia.com</t>
  </si>
  <si>
    <t>YANG Hongju</t>
  </si>
  <si>
    <t>530426080@qq.com</t>
  </si>
  <si>
    <t>http://www.responsiblemineralsinitiative.org/tin-conformant-smelters/                     Conflict-Free Smelter Audit Review Committee (ARC) reviewed.</t>
  </si>
  <si>
    <t/>
  </si>
  <si>
    <t>Tin云南乘风有色金属股份有限公司</t>
  </si>
  <si>
    <t>PIC</t>
  </si>
  <si>
    <t>timah@pttimah.co.id</t>
  </si>
  <si>
    <t>No.48, Dongfu Road, Suzhou Industrial Park</t>
  </si>
  <si>
    <t>Liuyiping</t>
  </si>
  <si>
    <t>463109659@qq.com</t>
  </si>
  <si>
    <t>RECYCLED</t>
  </si>
  <si>
    <t>GoldMetalor Technologies (Suzhou) Ltd.</t>
  </si>
  <si>
    <t>Supplier GTSZ - 1125 Yes,Compliant with the RMI Program Supply Chain  Smelter</t>
  </si>
  <si>
    <t>80M008 Sakdidej Road T.Vichit，A.Muang,Phuket</t>
  </si>
  <si>
    <t xml:space="preserve">Lucy Quek
</t>
  </si>
  <si>
    <t>amc@amalgamet.com.sg</t>
  </si>
  <si>
    <t>MALAYSIA SMELTING CORPORATION BERHAD</t>
  </si>
  <si>
    <t>27 JALAN PANTAI 1200 BUTTERWORTH PO BOX 2.12700 BUTTERWORTH  MALAYSIA</t>
  </si>
  <si>
    <t>trade secret</t>
  </si>
  <si>
    <t>http://www.msmelt.com</t>
  </si>
  <si>
    <t>Argor-Heraeus SA</t>
  </si>
  <si>
    <t>經濟技術開發區</t>
  </si>
  <si>
    <t>LS-NIKKO Copper Inc.</t>
  </si>
  <si>
    <t>Gejiu Non-Ferrous Metal Processing Co. Ltd.</t>
  </si>
  <si>
    <t>Dowa Metals &amp; Mining.</t>
  </si>
  <si>
    <t>Metalor Technologies (Hong Kong) Ltd</t>
  </si>
  <si>
    <t>TinTin Smelting Branch of Yunnan Tin Co., Ltd.</t>
  </si>
  <si>
    <t>GoldShandong Zhaojin Gold &amp; Silver Refinery Co., Ltd.</t>
  </si>
  <si>
    <t>TinChina Yunnan Tin Co Ltd.</t>
  </si>
  <si>
    <t>TinKundur Smelter</t>
  </si>
  <si>
    <t>Kobe</t>
  </si>
  <si>
    <t>CID000309</t>
  </si>
  <si>
    <t>Pemali</t>
  </si>
  <si>
    <t>CID000766</t>
  </si>
  <si>
    <t>CID001399</t>
  </si>
  <si>
    <t>CID001402</t>
  </si>
  <si>
    <t>Lintang</t>
  </si>
  <si>
    <t>CID001406</t>
  </si>
  <si>
    <t>Badau</t>
  </si>
  <si>
    <t>CID001419</t>
  </si>
  <si>
    <t>Kabupaten Bangka</t>
  </si>
  <si>
    <t>CID001421</t>
  </si>
  <si>
    <t>Belitung</t>
  </si>
  <si>
    <t>CID001428</t>
  </si>
  <si>
    <t>CID001457</t>
  </si>
  <si>
    <t>CID001460</t>
  </si>
  <si>
    <t>CID001463</t>
  </si>
  <si>
    <t>CID001468</t>
  </si>
  <si>
    <t>CID001486</t>
  </si>
  <si>
    <t>Tempilang</t>
  </si>
  <si>
    <t>CID001490</t>
  </si>
  <si>
    <t>CID001493</t>
  </si>
  <si>
    <t>Sumping Desa Batu Peyu</t>
  </si>
  <si>
    <t>Shandong Zhaojin Gold &amp; Silver Refinery Co. Ltd</t>
  </si>
  <si>
    <t>Shandong zhaoyuan city shengtai road 108</t>
  </si>
  <si>
    <t xml:space="preserve">zhaoyuan city </t>
  </si>
  <si>
    <t>Shandong Province</t>
  </si>
  <si>
    <t>Manager Li</t>
  </si>
  <si>
    <t>sdzj@ctiwt.com</t>
  </si>
  <si>
    <t>The Refinery of Shandong Gold Mining Co. Ltd</t>
  </si>
  <si>
    <t>CID002455</t>
  </si>
  <si>
    <t>CID002478</t>
  </si>
  <si>
    <t>Bogor</t>
  </si>
  <si>
    <t>CID002570</t>
  </si>
  <si>
    <t>CID002816</t>
  </si>
  <si>
    <t>CID002835</t>
  </si>
  <si>
    <t>Mentawak</t>
  </si>
  <si>
    <t>CID003205</t>
  </si>
  <si>
    <t>CID003381</t>
  </si>
  <si>
    <t>Tukak Sadai</t>
  </si>
  <si>
    <t>Uttarakhand</t>
  </si>
  <si>
    <t>CID003831</t>
  </si>
  <si>
    <t>PT Timah (Persero), Tbk</t>
  </si>
  <si>
    <t>Thailand Smelting &amp; Refining Co.,Ltd. Thaisarco</t>
  </si>
  <si>
    <t>Shandong Gold Mining (Laizhou)</t>
  </si>
  <si>
    <t>Yunnan Chengfeng Non-ferrous Metals Co.,Ltd.</t>
  </si>
  <si>
    <t xml:space="preserve">Yunan Cheng-Feng Non-ferrous metals co.ltd. </t>
    <phoneticPr fontId="0" type="noConversion"/>
  </si>
  <si>
    <t>Yunan Province</t>
    <phoneticPr fontId="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</si>
</sst>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3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0"/>
      <name val="Verdana"/>
      <charset val="134"/>
    </font>
    <font>
      <sz val="16"/>
      <name val="Cambria"/>
      <charset val="134"/>
    </font>
    <font>
      <sz val="10"/>
      <color rgb="FFFF0000"/>
      <name val="Verdana"/>
      <charset val="134"/>
    </font>
    <font>
      <sz val="11"/>
      <color theme="1"/>
      <name val="Calibri"/>
      <charset val="134"/>
      <scheme val="minor"/>
    </font>
    <font>
      <u/>
      <sz val="7.5"/>
      <color indexed="12"/>
      <name val="Verdana"/>
      <charset val="134"/>
    </font>
    <font>
      <sz val="10"/>
      <name val="宋体"/>
      <charset val="134"/>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charset val="134"/>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10"/>
      <color theme="10"/>
      <name val="Arial"/>
      <charset val="134"/>
    </font>
    <font>
      <u/>
      <sz val="11"/>
      <color theme="10"/>
      <name val="Calibri"/>
      <charset val="128"/>
      <scheme val="minor"/>
    </font>
    <font>
      <u/>
      <sz val="12"/>
      <color theme="10"/>
      <name val="Calibri"/>
      <charset val="128"/>
      <scheme val="minor"/>
    </font>
    <font>
      <u/>
      <sz val="12"/>
      <color theme="10"/>
      <name val="Cambria"/>
      <charset val="134"/>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charset val="134"/>
    </font>
    <font>
      <sz val="10"/>
      <color indexed="8"/>
      <name val="Arial"/>
      <charset val="134"/>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s>
  <fills count="4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56"/>
      </left>
      <right style="thick">
        <color auto="1"/>
      </right>
      <top style="thin">
        <color indexed="56"/>
      </top>
      <bottom/>
      <diagonal/>
    </border>
    <border>
      <left/>
      <right/>
      <top/>
      <bottom style="medium">
        <color theme="4" tint="0.39994506668294322"/>
      </bottom>
      <diagonal/>
    </border>
  </borders>
  <cellStyleXfs count="118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102" fillId="0" borderId="0"/>
    <xf numFmtId="0" fontId="106" fillId="0" borderId="0" applyNumberFormat="0" applyFill="0" applyBorder="0">
      <protection locked="0"/>
    </xf>
    <xf numFmtId="0" fontId="108" fillId="43"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6" borderId="0" applyNumberFormat="0" applyBorder="0" applyAlignment="0" applyProtection="0"/>
    <xf numFmtId="0" fontId="108" fillId="47" borderId="0" applyNumberFormat="0" applyBorder="0" applyAlignment="0" applyProtection="0"/>
    <xf numFmtId="0" fontId="108" fillId="48" borderId="0" applyNumberFormat="0" applyBorder="0" applyAlignment="0" applyProtection="0"/>
    <xf numFmtId="0" fontId="108" fillId="8" borderId="0" applyNumberFormat="0" applyBorder="0" applyAlignment="0" applyProtection="0"/>
    <xf numFmtId="0" fontId="108" fillId="9" borderId="0" applyNumberFormat="0" applyBorder="0" applyAlignment="0" applyProtection="0"/>
    <xf numFmtId="0" fontId="108" fillId="10" borderId="0" applyNumberFormat="0" applyBorder="0" applyAlignment="0" applyProtection="0"/>
    <xf numFmtId="0" fontId="108" fillId="11" borderId="0" applyNumberFormat="0" applyBorder="0" applyAlignment="0" applyProtection="0"/>
    <xf numFmtId="0" fontId="108" fillId="12" borderId="0" applyNumberFormat="0" applyBorder="0" applyAlignment="0" applyProtection="0"/>
    <xf numFmtId="0" fontId="108" fillId="13"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39" borderId="0" applyNumberFormat="0" applyBorder="0" applyAlignment="0" applyProtection="0"/>
    <xf numFmtId="0" fontId="109" fillId="40"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20" borderId="0" applyNumberFormat="0" applyBorder="0" applyAlignment="0" applyProtection="0"/>
    <xf numFmtId="0" fontId="109" fillId="21" borderId="0" applyNumberFormat="0" applyBorder="0" applyAlignment="0" applyProtection="0"/>
    <xf numFmtId="0" fontId="109" fillId="22" borderId="0" applyNumberFormat="0" applyBorder="0" applyAlignment="0" applyProtection="0"/>
    <xf numFmtId="0" fontId="109" fillId="23" borderId="0" applyNumberFormat="0" applyBorder="0" applyAlignment="0" applyProtection="0"/>
    <xf numFmtId="0" fontId="109" fillId="24" borderId="0" applyNumberFormat="0" applyBorder="0" applyAlignment="0" applyProtection="0"/>
    <xf numFmtId="0" fontId="109" fillId="25" borderId="0" applyNumberFormat="0" applyBorder="0" applyAlignment="0" applyProtection="0"/>
    <xf numFmtId="0" fontId="110" fillId="26" borderId="0" applyNumberFormat="0" applyBorder="0" applyAlignment="0" applyProtection="0"/>
    <xf numFmtId="0" fontId="111" fillId="26" borderId="0" applyNumberFormat="0" applyBorder="0" applyAlignment="0" applyProtection="0"/>
    <xf numFmtId="0" fontId="112" fillId="27" borderId="1" applyNumberFormat="0" applyAlignment="0" applyProtection="0"/>
    <xf numFmtId="0" fontId="113" fillId="28" borderId="2" applyNumberFormat="0" applyAlignment="0" applyProtection="0"/>
    <xf numFmtId="41" fontId="114" fillId="0" borderId="0" applyFont="0" applyFill="0" applyBorder="0" applyAlignment="0" applyProtection="0"/>
    <xf numFmtId="168" fontId="114" fillId="0" borderId="0" applyFont="0" applyFill="0" applyBorder="0" applyAlignment="0" applyProtection="0"/>
    <xf numFmtId="172" fontId="114" fillId="0" borderId="0" applyFont="0" applyFill="0" applyBorder="0" applyAlignment="0" applyProtection="0"/>
    <xf numFmtId="43"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43"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174" fontId="114" fillId="0" borderId="0" applyFont="0" applyFill="0" applyBorder="0" applyAlignment="0" applyProtection="0"/>
    <xf numFmtId="43"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43"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43"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43"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43"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43"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43"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170"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174" fontId="114" fillId="0" borderId="0" applyFont="0" applyFill="0" applyBorder="0" applyAlignment="0" applyProtection="0"/>
    <xf numFmtId="42" fontId="114" fillId="0" borderId="0" applyFont="0" applyFill="0" applyBorder="0" applyAlignment="0" applyProtection="0"/>
    <xf numFmtId="167" fontId="114" fillId="0" borderId="0" applyFont="0" applyFill="0" applyBorder="0" applyAlignment="0" applyProtection="0"/>
    <xf numFmtId="171" fontId="114" fillId="0" borderId="0" applyFont="0" applyFill="0" applyBorder="0" applyAlignment="0" applyProtection="0"/>
    <xf numFmtId="175" fontId="114" fillId="0" borderId="0" applyFont="0" applyFill="0" applyBorder="0" applyAlignment="0" applyProtection="0"/>
    <xf numFmtId="44"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44"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173" fontId="114" fillId="0" borderId="0" applyFont="0" applyFill="0" applyBorder="0" applyAlignment="0" applyProtection="0"/>
    <xf numFmtId="44"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44"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4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44"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44"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44"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44"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64" fontId="102" fillId="0" borderId="0"/>
    <xf numFmtId="0" fontId="115" fillId="0" borderId="0" applyNumberFormat="0" applyFill="0" applyBorder="0" applyAlignment="0" applyProtection="0"/>
    <xf numFmtId="0" fontId="116" fillId="29" borderId="0" applyNumberFormat="0" applyBorder="0" applyAlignment="0" applyProtection="0"/>
    <xf numFmtId="0" fontId="117" fillId="0" borderId="3" applyNumberFormat="0" applyFill="0" applyAlignment="0" applyProtection="0"/>
    <xf numFmtId="0" fontId="118" fillId="0" borderId="4" applyNumberFormat="0" applyFill="0" applyAlignment="0" applyProtection="0"/>
    <xf numFmtId="0" fontId="119" fillId="0" borderId="69" applyNumberFormat="0" applyFill="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20" fillId="0" borderId="0" applyNumberFormat="0" applyFill="0" applyBorder="0">
      <protection locked="0"/>
    </xf>
    <xf numFmtId="0" fontId="120" fillId="0" borderId="0" applyNumberFormat="0" applyFill="0" applyBorder="0">
      <protection locked="0"/>
    </xf>
    <xf numFmtId="0" fontId="122" fillId="0" borderId="0" applyNumberFormat="0" applyFill="0" applyBorder="0" applyAlignment="0" applyProtection="0"/>
    <xf numFmtId="0" fontId="106" fillId="0" borderId="0" applyNumberFormat="0" applyFill="0" applyBorder="0">
      <protection locked="0"/>
    </xf>
    <xf numFmtId="0" fontId="123" fillId="0" borderId="0" applyNumberFormat="0" applyFill="0" applyBorder="0">
      <protection locked="0"/>
    </xf>
    <xf numFmtId="0" fontId="124" fillId="30" borderId="1" applyNumberFormat="0" applyAlignment="0" applyProtection="0"/>
    <xf numFmtId="0" fontId="125" fillId="0" borderId="6" applyNumberFormat="0" applyFill="0" applyAlignment="0" applyProtection="0"/>
    <xf numFmtId="0" fontId="126" fillId="31" borderId="0" applyNumberFormat="0" applyBorder="0" applyAlignment="0" applyProtection="0"/>
    <xf numFmtId="164" fontId="127" fillId="0" borderId="0"/>
    <xf numFmtId="0" fontId="102" fillId="0" borderId="0"/>
    <xf numFmtId="0" fontId="102" fillId="0" borderId="0"/>
    <xf numFmtId="164" fontId="127"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27" fillId="0" borderId="0"/>
    <xf numFmtId="0" fontId="127" fillId="0" borderId="0"/>
    <xf numFmtId="0" fontId="127" fillId="0" borderId="0"/>
    <xf numFmtId="164" fontId="127" fillId="0" borderId="0"/>
    <xf numFmtId="0" fontId="128" fillId="0" borderId="0"/>
    <xf numFmtId="164" fontId="102" fillId="0" borderId="0"/>
    <xf numFmtId="0" fontId="108" fillId="0" borderId="0"/>
    <xf numFmtId="0" fontId="108" fillId="0" borderId="0"/>
    <xf numFmtId="164" fontId="128" fillId="0" borderId="0"/>
    <xf numFmtId="0" fontId="108" fillId="0" borderId="0"/>
    <xf numFmtId="0" fontId="128" fillId="0" borderId="0"/>
    <xf numFmtId="0" fontId="108" fillId="0" borderId="0"/>
    <xf numFmtId="0" fontId="129" fillId="0" borderId="0">
      <alignment vertical="center"/>
    </xf>
    <xf numFmtId="164" fontId="127" fillId="0" borderId="0"/>
    <xf numFmtId="0" fontId="130" fillId="0" borderId="0"/>
    <xf numFmtId="0" fontId="108" fillId="0" borderId="0"/>
    <xf numFmtId="0" fontId="102" fillId="0" borderId="0"/>
    <xf numFmtId="0" fontId="130" fillId="0" borderId="0"/>
    <xf numFmtId="0" fontId="108" fillId="0" borderId="0"/>
    <xf numFmtId="0" fontId="108" fillId="0" borderId="0"/>
    <xf numFmtId="0" fontId="108" fillId="0" borderId="0"/>
    <xf numFmtId="0" fontId="108" fillId="0" borderId="0"/>
    <xf numFmtId="0" fontId="108" fillId="0" borderId="0"/>
    <xf numFmtId="0" fontId="102" fillId="0" borderId="0"/>
    <xf numFmtId="0" fontId="108" fillId="0" borderId="0"/>
    <xf numFmtId="0" fontId="102" fillId="0" borderId="0"/>
    <xf numFmtId="0" fontId="10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0" fillId="0" borderId="0"/>
    <xf numFmtId="0" fontId="130" fillId="0" borderId="0"/>
    <xf numFmtId="0" fontId="10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8" fillId="0" borderId="0"/>
    <xf numFmtId="0" fontId="108" fillId="0" borderId="0"/>
    <xf numFmtId="164" fontId="127" fillId="0" borderId="0"/>
    <xf numFmtId="164" fontId="127" fillId="0" borderId="0"/>
    <xf numFmtId="0" fontId="131" fillId="0" borderId="0"/>
    <xf numFmtId="0" fontId="102" fillId="0" borderId="0"/>
    <xf numFmtId="0" fontId="105" fillId="0" borderId="0"/>
    <xf numFmtId="0" fontId="108" fillId="32" borderId="7" applyNumberFormat="0" applyFont="0" applyAlignment="0" applyProtection="0"/>
    <xf numFmtId="0" fontId="132" fillId="27" borderId="8" applyNumberFormat="0" applyAlignment="0" applyProtection="0"/>
    <xf numFmtId="9" fontId="114" fillId="0" borderId="0" applyFont="0" applyFill="0" applyBorder="0" applyAlignment="0" applyProtection="0"/>
    <xf numFmtId="0" fontId="102"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27" fillId="0" borderId="0"/>
    <xf numFmtId="0" fontId="133" fillId="0" borderId="0" applyNumberFormat="0" applyFill="0" applyBorder="0" applyAlignment="0" applyProtection="0"/>
    <xf numFmtId="0" fontId="134" fillId="0" borderId="9" applyNumberFormat="0" applyFill="0" applyAlignment="0" applyProtection="0"/>
    <xf numFmtId="0" fontId="135" fillId="0" borderId="0" applyNumberFormat="0" applyFill="0" applyBorder="0" applyAlignment="0" applyProtection="0"/>
    <xf numFmtId="164" fontId="114" fillId="0" borderId="0"/>
    <xf numFmtId="0" fontId="102" fillId="0" borderId="0"/>
    <xf numFmtId="0" fontId="102" fillId="0" borderId="0"/>
    <xf numFmtId="0" fontId="102" fillId="0" borderId="0"/>
    <xf numFmtId="164" fontId="102" fillId="0" borderId="0"/>
  </cellStyleXfs>
  <cellXfs count="43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2" fillId="0" borderId="0" xfId="593" applyAlignment="1" applyProtection="1">
      <alignment wrapText="1"/>
      <protection locked="0"/>
    </xf>
    <xf numFmtId="0" fontId="102" fillId="0" borderId="48" xfId="593" applyBorder="1" applyAlignment="1" applyProtection="1">
      <alignment horizontal="left" vertical="center" wrapText="1"/>
      <protection locked="0" hidden="1"/>
    </xf>
    <xf numFmtId="0" fontId="102" fillId="0" borderId="48" xfId="593" applyBorder="1" applyAlignment="1" applyProtection="1">
      <alignment horizontal="left" vertical="center"/>
      <protection locked="0"/>
    </xf>
    <xf numFmtId="0" fontId="102" fillId="0" borderId="19" xfId="593" applyBorder="1" applyAlignment="1" applyProtection="1">
      <alignment vertical="center" wrapText="1"/>
      <protection locked="0" hidden="1"/>
    </xf>
    <xf numFmtId="0" fontId="107" fillId="0" borderId="48" xfId="593" applyFont="1" applyBorder="1" applyAlignment="1" applyProtection="1">
      <alignment horizontal="left" vertical="center" wrapText="1"/>
      <protection locked="0" hidden="1"/>
    </xf>
    <xf numFmtId="0" fontId="102" fillId="33" borderId="53" xfId="593" applyFill="1" applyBorder="1" applyAlignment="1" applyProtection="1">
      <alignment horizontal="left" vertical="center" wrapText="1"/>
      <protection locked="0" hidden="1"/>
    </xf>
    <xf numFmtId="0" fontId="102" fillId="33" borderId="19" xfId="593" applyFill="1" applyBorder="1" applyAlignment="1" applyProtection="1">
      <alignment horizontal="left" vertical="center" wrapText="1"/>
      <protection locked="0"/>
    </xf>
    <xf numFmtId="0" fontId="102" fillId="33" borderId="42" xfId="593" applyFill="1" applyBorder="1" applyAlignment="1" applyProtection="1">
      <alignment horizontal="left" vertical="center" wrapText="1"/>
      <protection locked="0" hidden="1"/>
    </xf>
    <xf numFmtId="0" fontId="107" fillId="33" borderId="42" xfId="593" applyFont="1" applyFill="1" applyBorder="1" applyAlignment="1" applyProtection="1">
      <alignment horizontal="left" vertical="center" wrapText="1"/>
      <protection locked="0"/>
    </xf>
    <xf numFmtId="0" fontId="102" fillId="0" borderId="19" xfId="593" applyBorder="1" applyAlignment="1" applyProtection="1">
      <alignment wrapText="1"/>
      <protection locked="0"/>
    </xf>
    <xf numFmtId="0" fontId="102" fillId="33" borderId="42" xfId="593" applyFill="1" applyBorder="1" applyAlignment="1" applyProtection="1">
      <alignment horizontal="left" vertical="center"/>
      <protection locked="0"/>
    </xf>
    <xf numFmtId="0" fontId="102" fillId="33" borderId="42" xfId="593" applyFill="1" applyBorder="1" applyAlignment="1" applyProtection="1">
      <alignment horizontal="left" vertical="center" wrapText="1"/>
      <protection locked="0"/>
    </xf>
    <xf numFmtId="0" fontId="102" fillId="33" borderId="68" xfId="593" applyFill="1" applyBorder="1" applyAlignment="1" applyProtection="1">
      <alignment horizontal="left" vertical="center" wrapText="1"/>
      <protection locked="0"/>
    </xf>
    <xf numFmtId="0" fontId="103" fillId="0" borderId="0" xfId="593" applyFont="1" applyAlignment="1" applyProtection="1">
      <alignment vertical="center" wrapText="1"/>
      <protection locked="0"/>
    </xf>
    <xf numFmtId="0" fontId="102" fillId="34" borderId="0" xfId="593" applyFill="1" applyAlignment="1" applyProtection="1">
      <alignment wrapText="1"/>
      <protection locked="0"/>
    </xf>
    <xf numFmtId="0" fontId="104" fillId="0" borderId="0" xfId="593" applyFont="1" applyAlignment="1" applyProtection="1">
      <alignment wrapText="1"/>
      <protection locked="0"/>
    </xf>
    <xf numFmtId="0" fontId="102" fillId="0" borderId="0" xfId="1092" applyAlignment="1" applyProtection="1">
      <alignment vertical="center" wrapText="1"/>
      <protection locked="0"/>
    </xf>
    <xf numFmtId="49" fontId="102" fillId="0" borderId="19" xfId="1092" applyNumberFormat="1" applyBorder="1" applyProtection="1">
      <protection locked="0"/>
    </xf>
    <xf numFmtId="0" fontId="102" fillId="0" borderId="48" xfId="1092" applyBorder="1" applyAlignment="1" applyProtection="1">
      <alignment horizontal="left" vertical="center" wrapText="1"/>
      <protection locked="0" hidden="1"/>
    </xf>
    <xf numFmtId="0" fontId="102" fillId="0" borderId="19" xfId="1092" applyBorder="1" applyAlignment="1" applyProtection="1">
      <alignment vertical="center" wrapText="1"/>
      <protection locked="0" hidden="1"/>
    </xf>
    <xf numFmtId="0" fontId="102" fillId="0" borderId="48" xfId="1092" applyBorder="1" applyAlignment="1" applyProtection="1">
      <alignment horizontal="left" vertical="center" wrapText="1"/>
      <protection locked="0"/>
    </xf>
    <xf numFmtId="0" fontId="102" fillId="33" borderId="53" xfId="1092" applyFill="1" applyBorder="1" applyAlignment="1" applyProtection="1">
      <alignment horizontal="left" vertical="center" wrapText="1"/>
      <protection locked="0" hidden="1"/>
    </xf>
    <xf numFmtId="0" fontId="102" fillId="33" borderId="19" xfId="1092" applyFill="1" applyBorder="1" applyAlignment="1" applyProtection="1">
      <alignment horizontal="left" vertical="center" wrapText="1"/>
      <protection locked="0"/>
    </xf>
    <xf numFmtId="0" fontId="102" fillId="33" borderId="42" xfId="1092" applyFill="1" applyBorder="1" applyAlignment="1" applyProtection="1">
      <alignment horizontal="left" vertical="center" wrapText="1"/>
      <protection locked="0" hidden="1"/>
    </xf>
    <xf numFmtId="0" fontId="102" fillId="0" borderId="19" xfId="1092" applyBorder="1" applyAlignment="1" applyProtection="1">
      <alignment vertical="center" wrapText="1"/>
      <protection locked="0"/>
    </xf>
    <xf numFmtId="0" fontId="102" fillId="33" borderId="42" xfId="1092" applyFill="1" applyBorder="1" applyAlignment="1" applyProtection="1">
      <alignment horizontal="left" vertical="center" wrapText="1"/>
      <protection locked="0"/>
    </xf>
    <xf numFmtId="0" fontId="102" fillId="0" borderId="56" xfId="1092" applyBorder="1" applyAlignment="1" applyProtection="1">
      <alignment vertical="center" wrapText="1"/>
      <protection locked="0"/>
    </xf>
    <xf numFmtId="0" fontId="103" fillId="0" borderId="0" xfId="1092" applyFont="1" applyAlignment="1" applyProtection="1">
      <alignment vertical="center" wrapText="1"/>
      <protection locked="0"/>
    </xf>
    <xf numFmtId="0" fontId="102" fillId="34" borderId="0" xfId="1092" applyFill="1" applyAlignment="1" applyProtection="1">
      <alignment vertical="center" wrapText="1"/>
      <protection locked="0"/>
    </xf>
    <xf numFmtId="0" fontId="104" fillId="0" borderId="0" xfId="1092" applyFont="1" applyAlignment="1" applyProtection="1">
      <alignment vertical="center" wrapText="1"/>
      <protection locked="0"/>
    </xf>
    <xf numFmtId="49" fontId="90" fillId="0" borderId="19" xfId="0" applyNumberFormat="1" applyFont="1" applyBorder="1" applyProtection="1">
      <protection locked="0"/>
    </xf>
    <xf numFmtId="0" fontId="90" fillId="0" borderId="48" xfId="0" applyFont="1" applyBorder="1" applyAlignment="1" applyProtection="1">
      <alignment horizontal="lef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15" fontId="15" fillId="0" borderId="58" xfId="0" applyNumberFormat="1"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185">
    <cellStyle name="20% - Accent1 2" xfId="1" xr:uid="{00000000-0005-0000-0000-000000000000}"/>
    <cellStyle name="20% - Accent1 2 2" xfId="595" xr:uid="{01349316-7BE9-4130-95E5-7AE50F32C93F}"/>
    <cellStyle name="20% - Accent2 2" xfId="2" xr:uid="{00000000-0005-0000-0000-000001000000}"/>
    <cellStyle name="20% - Accent2 2 2" xfId="596" xr:uid="{B4E17521-6E5B-4354-BB8B-E1DD0A50C702}"/>
    <cellStyle name="20% - Accent3 2" xfId="3" xr:uid="{00000000-0005-0000-0000-000002000000}"/>
    <cellStyle name="20% - Accent3 2 2" xfId="597" xr:uid="{7B906BE7-DD28-4625-8C5C-6BA4A76109BD}"/>
    <cellStyle name="20% - Accent4 2" xfId="4" xr:uid="{00000000-0005-0000-0000-000003000000}"/>
    <cellStyle name="20% - Accent4 2 2" xfId="598" xr:uid="{A38779A1-ECBE-4463-9412-7572EFBC82B9}"/>
    <cellStyle name="20% - Accent5 2" xfId="5" xr:uid="{00000000-0005-0000-0000-000004000000}"/>
    <cellStyle name="20% - Accent5 2 2" xfId="599" xr:uid="{1141A097-AD64-430E-816E-8C723F4C0EED}"/>
    <cellStyle name="20% - Accent6 2" xfId="6" xr:uid="{00000000-0005-0000-0000-000005000000}"/>
    <cellStyle name="20% - Accent6 2 2" xfId="600" xr:uid="{D415A914-6A5B-4436-AC42-92F56794A00D}"/>
    <cellStyle name="40% - Accent1 2" xfId="7" xr:uid="{00000000-0005-0000-0000-000006000000}"/>
    <cellStyle name="40% - Accent1 2 2" xfId="601" xr:uid="{08BAAED1-E256-4248-B0F9-80708125A2FE}"/>
    <cellStyle name="40% - Accent2 2" xfId="8" xr:uid="{00000000-0005-0000-0000-000007000000}"/>
    <cellStyle name="40% - Accent2 2 2" xfId="602" xr:uid="{46870587-5DD6-4A4B-AE46-8D4B2CC175A2}"/>
    <cellStyle name="40% - Accent3 2" xfId="9" xr:uid="{00000000-0005-0000-0000-000008000000}"/>
    <cellStyle name="40% - Accent3 2 2" xfId="603" xr:uid="{851DEDC3-0FD6-4A3B-B8D7-B22B816EA7E4}"/>
    <cellStyle name="40% - Accent4 2" xfId="10" xr:uid="{00000000-0005-0000-0000-000009000000}"/>
    <cellStyle name="40% - Accent4 2 2" xfId="604" xr:uid="{713CA267-93C8-40D0-AE28-D65A62FBAEC5}"/>
    <cellStyle name="40% - Accent5 2" xfId="11" xr:uid="{00000000-0005-0000-0000-00000A000000}"/>
    <cellStyle name="40% - Accent5 2 2" xfId="605" xr:uid="{A3D2D9AD-06ED-4FEC-9947-6872C3164969}"/>
    <cellStyle name="40% - Accent6 2" xfId="12" xr:uid="{00000000-0005-0000-0000-00000B000000}"/>
    <cellStyle name="40% - Accent6 2 2" xfId="606" xr:uid="{11ACE2CD-9CF6-43E0-BB5D-F3D8D2A4CECB}"/>
    <cellStyle name="60% - Accent1 2" xfId="13" xr:uid="{00000000-0005-0000-0000-00000C000000}"/>
    <cellStyle name="60% - Accent1 2 2" xfId="607" xr:uid="{3F7C7A58-2B7E-44CC-A034-28002888BD2B}"/>
    <cellStyle name="60% - Accent2 2" xfId="14" xr:uid="{00000000-0005-0000-0000-00000D000000}"/>
    <cellStyle name="60% - Accent2 2 2" xfId="608" xr:uid="{838A6E75-9D6B-4B2F-BBC2-ABFFF420DAD6}"/>
    <cellStyle name="60% - Accent3 2" xfId="15" xr:uid="{00000000-0005-0000-0000-00000E000000}"/>
    <cellStyle name="60% - Accent3 2 2" xfId="609" xr:uid="{E508789F-DE44-4532-8441-47B2413579A4}"/>
    <cellStyle name="60% - Accent4 2" xfId="16" xr:uid="{00000000-0005-0000-0000-00000F000000}"/>
    <cellStyle name="60% - Accent4 2 2" xfId="610" xr:uid="{D391033D-5736-40FE-AE38-1926E98CA298}"/>
    <cellStyle name="60% - Accent5 2" xfId="17" xr:uid="{00000000-0005-0000-0000-000010000000}"/>
    <cellStyle name="60% - Accent5 2 2" xfId="611" xr:uid="{A97D0184-D6F2-46F4-88B6-CBF5CEB8CA4A}"/>
    <cellStyle name="60% - Accent6 2" xfId="18" xr:uid="{00000000-0005-0000-0000-000011000000}"/>
    <cellStyle name="60% - Accent6 2 2" xfId="612" xr:uid="{A6EDB700-544A-42D3-9130-E6C2D21F0F07}"/>
    <cellStyle name="Accent1 2" xfId="19" xr:uid="{00000000-0005-0000-0000-000012000000}"/>
    <cellStyle name="Accent1 2 2" xfId="613" xr:uid="{9A2F3721-ACEA-4682-8B8D-D26E78DB55A0}"/>
    <cellStyle name="Accent2 2" xfId="20" xr:uid="{00000000-0005-0000-0000-000013000000}"/>
    <cellStyle name="Accent2 2 2" xfId="614" xr:uid="{B93AFCCE-32DB-4B43-8F16-61230351AA6A}"/>
    <cellStyle name="Accent3 2" xfId="21" xr:uid="{00000000-0005-0000-0000-000014000000}"/>
    <cellStyle name="Accent3 2 2" xfId="615" xr:uid="{D485CF1D-848B-44FF-A622-8C1DD2268581}"/>
    <cellStyle name="Accent4 2" xfId="22" xr:uid="{00000000-0005-0000-0000-000015000000}"/>
    <cellStyle name="Accent4 2 2" xfId="616" xr:uid="{9775298E-5D73-4FCA-B0EC-46A168DA83BD}"/>
    <cellStyle name="Accent5 2" xfId="23" xr:uid="{00000000-0005-0000-0000-000016000000}"/>
    <cellStyle name="Accent5 2 2" xfId="617" xr:uid="{D38924E8-A248-4E7D-840B-2B4C32D90284}"/>
    <cellStyle name="Accent6 2" xfId="24" xr:uid="{00000000-0005-0000-0000-000017000000}"/>
    <cellStyle name="Accent6 2 2" xfId="618" xr:uid="{12E15F75-C379-4EF9-9D69-C037035907B0}"/>
    <cellStyle name="Bad 2" xfId="25" xr:uid="{00000000-0005-0000-0000-000018000000}"/>
    <cellStyle name="Bad 2 2" xfId="619" xr:uid="{B71EFF8D-5047-43F9-A168-D678793BD0EE}"/>
    <cellStyle name="Bad 3" xfId="26" xr:uid="{00000000-0005-0000-0000-000019000000}"/>
    <cellStyle name="Bad 3 2" xfId="620" xr:uid="{E1E82DFD-01C7-41FB-BC60-462E12F76F08}"/>
    <cellStyle name="Calculation 2" xfId="27" xr:uid="{00000000-0005-0000-0000-00001A000000}"/>
    <cellStyle name="Calculation 2 2" xfId="621" xr:uid="{F68084DC-537E-4E1B-AAEA-1EE0C74891B2}"/>
    <cellStyle name="Check Cell 2" xfId="28" xr:uid="{00000000-0005-0000-0000-00001B000000}"/>
    <cellStyle name="Check Cell 2 2" xfId="622" xr:uid="{0018AB9E-20E4-4378-A388-3055639AD9D7}"/>
    <cellStyle name="Comma [0] 2" xfId="29" xr:uid="{00000000-0005-0000-0000-00001C000000}"/>
    <cellStyle name="Comma [0] 2 2" xfId="623" xr:uid="{112F4804-712C-43C6-854E-2B79669DCBE3}"/>
    <cellStyle name="Comma [0] 3" xfId="30" xr:uid="{00000000-0005-0000-0000-00001D000000}"/>
    <cellStyle name="Comma [0] 3 2" xfId="624" xr:uid="{A89DAF7D-4E80-42F3-ADA2-AB055A7CE270}"/>
    <cellStyle name="Comma [0] 4" xfId="31" xr:uid="{00000000-0005-0000-0000-00001E000000}"/>
    <cellStyle name="Comma [0] 4 2" xfId="625" xr:uid="{11140F6F-E48B-4DE4-9984-0837B0EC747F}"/>
    <cellStyle name="Comma 10" xfId="32" xr:uid="{00000000-0005-0000-0000-00001F000000}"/>
    <cellStyle name="Comma 10 2" xfId="626" xr:uid="{13AC1AD4-24D6-4ED2-830D-2F66FAEB8F71}"/>
    <cellStyle name="Comma 100" xfId="33" xr:uid="{00000000-0005-0000-0000-000020000000}"/>
    <cellStyle name="Comma 100 2" xfId="627" xr:uid="{A160BD85-0EA1-4EAB-A909-95AA66ADC033}"/>
    <cellStyle name="Comma 101" xfId="34" xr:uid="{00000000-0005-0000-0000-000021000000}"/>
    <cellStyle name="Comma 101 2" xfId="628" xr:uid="{E990E0C5-7B82-4E5B-AB8E-143463BD5256}"/>
    <cellStyle name="Comma 102" xfId="35" xr:uid="{00000000-0005-0000-0000-000022000000}"/>
    <cellStyle name="Comma 102 2" xfId="629" xr:uid="{412FEA7B-AE27-4AF0-9285-4925860CD687}"/>
    <cellStyle name="Comma 103" xfId="36" xr:uid="{00000000-0005-0000-0000-000023000000}"/>
    <cellStyle name="Comma 103 2" xfId="630" xr:uid="{1DE15DA2-837F-41C5-800D-78367C221EA2}"/>
    <cellStyle name="Comma 104" xfId="37" xr:uid="{00000000-0005-0000-0000-000024000000}"/>
    <cellStyle name="Comma 104 2" xfId="631" xr:uid="{3B6FAC6A-5A91-4CB8-BE7C-516D21364C04}"/>
    <cellStyle name="Comma 105" xfId="38" xr:uid="{00000000-0005-0000-0000-000025000000}"/>
    <cellStyle name="Comma 105 2" xfId="632" xr:uid="{E1E834E1-DDAD-4411-9E58-A72B48DDE90F}"/>
    <cellStyle name="Comma 106" xfId="39" xr:uid="{00000000-0005-0000-0000-000026000000}"/>
    <cellStyle name="Comma 106 2" xfId="633" xr:uid="{CA0AB9F4-4736-4DFC-818F-2DB88FD5C3F8}"/>
    <cellStyle name="Comma 107" xfId="40" xr:uid="{00000000-0005-0000-0000-000027000000}"/>
    <cellStyle name="Comma 107 2" xfId="634" xr:uid="{A6FB440B-DFBD-41C6-BFA0-85095EF2FD70}"/>
    <cellStyle name="Comma 108" xfId="41" xr:uid="{00000000-0005-0000-0000-000028000000}"/>
    <cellStyle name="Comma 108 2" xfId="635" xr:uid="{809F6028-6179-4B18-AA39-6A33C1348C94}"/>
    <cellStyle name="Comma 109" xfId="42" xr:uid="{00000000-0005-0000-0000-000029000000}"/>
    <cellStyle name="Comma 109 2" xfId="636" xr:uid="{ECF72CFC-67B9-4DC5-9D0A-F2C1C69EED53}"/>
    <cellStyle name="Comma 11" xfId="43" xr:uid="{00000000-0005-0000-0000-00002A000000}"/>
    <cellStyle name="Comma 11 2" xfId="637" xr:uid="{2E182D2B-3C61-4906-8944-636AA38921A6}"/>
    <cellStyle name="Comma 110" xfId="44" xr:uid="{00000000-0005-0000-0000-00002B000000}"/>
    <cellStyle name="Comma 110 2" xfId="638" xr:uid="{814014AC-59E9-466C-94E8-48C7082A8984}"/>
    <cellStyle name="Comma 111" xfId="45" xr:uid="{00000000-0005-0000-0000-00002C000000}"/>
    <cellStyle name="Comma 111 2" xfId="639" xr:uid="{7631ABAD-2AE3-4C42-AA49-48A56909EA2B}"/>
    <cellStyle name="Comma 112" xfId="46" xr:uid="{00000000-0005-0000-0000-00002D000000}"/>
    <cellStyle name="Comma 112 2" xfId="640" xr:uid="{D7EC09E3-E7D9-4A3F-A491-0E94BA59DA84}"/>
    <cellStyle name="Comma 113" xfId="47" xr:uid="{00000000-0005-0000-0000-00002E000000}"/>
    <cellStyle name="Comma 113 2" xfId="641" xr:uid="{0AB8B100-5B42-4503-9273-80B935B737B0}"/>
    <cellStyle name="Comma 114" xfId="48" xr:uid="{00000000-0005-0000-0000-00002F000000}"/>
    <cellStyle name="Comma 114 2" xfId="642" xr:uid="{CDFA7426-EE72-41B8-AE13-0F3938BDCFEC}"/>
    <cellStyle name="Comma 115" xfId="49" xr:uid="{00000000-0005-0000-0000-000030000000}"/>
    <cellStyle name="Comma 115 2" xfId="643" xr:uid="{D8D130B2-4E46-4F3E-8255-41BFC629306E}"/>
    <cellStyle name="Comma 116" xfId="50" xr:uid="{00000000-0005-0000-0000-000031000000}"/>
    <cellStyle name="Comma 116 2" xfId="644" xr:uid="{07006917-0F43-4206-915A-47D380B639FB}"/>
    <cellStyle name="Comma 117" xfId="51" xr:uid="{00000000-0005-0000-0000-000032000000}"/>
    <cellStyle name="Comma 117 2" xfId="645" xr:uid="{B43D0FE7-BC48-4A48-A2BE-374963AA2CDD}"/>
    <cellStyle name="Comma 118" xfId="52" xr:uid="{00000000-0005-0000-0000-000033000000}"/>
    <cellStyle name="Comma 118 2" xfId="646" xr:uid="{9CF58B8F-AABE-4BD9-8AF6-A37E9E8804B9}"/>
    <cellStyle name="Comma 119" xfId="53" xr:uid="{00000000-0005-0000-0000-000034000000}"/>
    <cellStyle name="Comma 119 2" xfId="647" xr:uid="{5606F06F-738E-4967-B86A-C6ADE94D68CD}"/>
    <cellStyle name="Comma 12" xfId="54" xr:uid="{00000000-0005-0000-0000-000035000000}"/>
    <cellStyle name="Comma 12 2" xfId="648" xr:uid="{1DD0A13D-66DF-496E-81EA-2A19DE0C3EE2}"/>
    <cellStyle name="Comma 120" xfId="55" xr:uid="{00000000-0005-0000-0000-000036000000}"/>
    <cellStyle name="Comma 120 2" xfId="649" xr:uid="{FFBD1D9F-C5DA-4319-8E54-0F13A4409A81}"/>
    <cellStyle name="Comma 121" xfId="56" xr:uid="{00000000-0005-0000-0000-000037000000}"/>
    <cellStyle name="Comma 121 2" xfId="650" xr:uid="{DD4B8BD3-9543-48FE-8DDF-8C9A25158797}"/>
    <cellStyle name="Comma 122" xfId="57" xr:uid="{00000000-0005-0000-0000-000038000000}"/>
    <cellStyle name="Comma 122 2" xfId="651" xr:uid="{385E23E7-D75A-4B3E-BA32-F160A7AF4A81}"/>
    <cellStyle name="Comma 123" xfId="58" xr:uid="{00000000-0005-0000-0000-000039000000}"/>
    <cellStyle name="Comma 123 2" xfId="652" xr:uid="{183CB2AD-1BE8-479C-BA93-223D4C8B2209}"/>
    <cellStyle name="Comma 124" xfId="59" xr:uid="{00000000-0005-0000-0000-00003A000000}"/>
    <cellStyle name="Comma 124 2" xfId="653" xr:uid="{177C6561-8828-4335-823A-015608CB9672}"/>
    <cellStyle name="Comma 125" xfId="60" xr:uid="{00000000-0005-0000-0000-00003B000000}"/>
    <cellStyle name="Comma 125 2" xfId="654" xr:uid="{53207BC1-7F9C-47DD-B79F-4D292819FA73}"/>
    <cellStyle name="Comma 126" xfId="61" xr:uid="{00000000-0005-0000-0000-00003C000000}"/>
    <cellStyle name="Comma 126 2" xfId="655" xr:uid="{143F09FB-FAC9-49BE-A14E-F49A89EDD251}"/>
    <cellStyle name="Comma 127" xfId="62" xr:uid="{00000000-0005-0000-0000-00003D000000}"/>
    <cellStyle name="Comma 127 2" xfId="656" xr:uid="{9089E084-7E10-4A30-9008-EA27B829FE9B}"/>
    <cellStyle name="Comma 128" xfId="63" xr:uid="{00000000-0005-0000-0000-00003E000000}"/>
    <cellStyle name="Comma 128 2" xfId="657" xr:uid="{13C75E76-6CB4-4921-A083-9993FC9B0D98}"/>
    <cellStyle name="Comma 129" xfId="64" xr:uid="{00000000-0005-0000-0000-00003F000000}"/>
    <cellStyle name="Comma 129 2" xfId="658" xr:uid="{C494445A-4815-4C1A-A952-3E844A7CB1C6}"/>
    <cellStyle name="Comma 13" xfId="65" xr:uid="{00000000-0005-0000-0000-000040000000}"/>
    <cellStyle name="Comma 13 2" xfId="659" xr:uid="{B341CBE1-95F1-461E-93BE-5C456C9EA2FF}"/>
    <cellStyle name="Comma 130" xfId="66" xr:uid="{00000000-0005-0000-0000-000041000000}"/>
    <cellStyle name="Comma 130 2" xfId="660" xr:uid="{56D6A103-B402-45B5-994E-376BF9B804D9}"/>
    <cellStyle name="Comma 131" xfId="67" xr:uid="{00000000-0005-0000-0000-000042000000}"/>
    <cellStyle name="Comma 131 2" xfId="661" xr:uid="{3A2C86F5-F493-42D3-A3F5-54C7E5450673}"/>
    <cellStyle name="Comma 132" xfId="68" xr:uid="{00000000-0005-0000-0000-000043000000}"/>
    <cellStyle name="Comma 132 2" xfId="662" xr:uid="{73E6962E-537E-4553-A89C-472C590C9571}"/>
    <cellStyle name="Comma 133" xfId="69" xr:uid="{00000000-0005-0000-0000-000044000000}"/>
    <cellStyle name="Comma 133 2" xfId="663" xr:uid="{4AB96D4C-5FB1-4DDB-BAF5-326E35D5E3D6}"/>
    <cellStyle name="Comma 134" xfId="70" xr:uid="{00000000-0005-0000-0000-000045000000}"/>
    <cellStyle name="Comma 134 2" xfId="664" xr:uid="{B11EB229-D6A4-4724-BAFF-4BAF0CDA67B7}"/>
    <cellStyle name="Comma 135" xfId="71" xr:uid="{00000000-0005-0000-0000-000046000000}"/>
    <cellStyle name="Comma 135 2" xfId="665" xr:uid="{74F8B45A-1DF0-4BF8-A332-E1BEDC4651A2}"/>
    <cellStyle name="Comma 136" xfId="72" xr:uid="{00000000-0005-0000-0000-000047000000}"/>
    <cellStyle name="Comma 136 2" xfId="666" xr:uid="{CAED3AAC-7E81-4060-8853-89F686506944}"/>
    <cellStyle name="Comma 137" xfId="73" xr:uid="{00000000-0005-0000-0000-000048000000}"/>
    <cellStyle name="Comma 137 2" xfId="667" xr:uid="{7EEBC285-ECC0-4934-B97D-BBEB15F8351A}"/>
    <cellStyle name="Comma 138" xfId="74" xr:uid="{00000000-0005-0000-0000-000049000000}"/>
    <cellStyle name="Comma 138 2" xfId="668" xr:uid="{FE2EAC09-0158-4F38-9D65-42CE72EA0988}"/>
    <cellStyle name="Comma 139" xfId="75" xr:uid="{00000000-0005-0000-0000-00004A000000}"/>
    <cellStyle name="Comma 139 2" xfId="669" xr:uid="{4711589A-E55D-4AF2-BC99-4D7C32497D76}"/>
    <cellStyle name="Comma 14" xfId="76" xr:uid="{00000000-0005-0000-0000-00004B000000}"/>
    <cellStyle name="Comma 14 2" xfId="670" xr:uid="{FB2CB47B-1FFF-4277-A52E-7BFE2A565529}"/>
    <cellStyle name="Comma 140" xfId="77" xr:uid="{00000000-0005-0000-0000-00004C000000}"/>
    <cellStyle name="Comma 140 2" xfId="671" xr:uid="{DA980D3D-1B5C-4183-BE9A-2271DD9F63E4}"/>
    <cellStyle name="Comma 141" xfId="78" xr:uid="{00000000-0005-0000-0000-00004D000000}"/>
    <cellStyle name="Comma 141 2" xfId="672" xr:uid="{CB3A55FC-667A-4A3D-9176-D3C65C255220}"/>
    <cellStyle name="Comma 142" xfId="79" xr:uid="{00000000-0005-0000-0000-00004E000000}"/>
    <cellStyle name="Comma 142 2" xfId="673" xr:uid="{B33A1402-6273-4A90-B296-EFAA330B33DD}"/>
    <cellStyle name="Comma 143" xfId="80" xr:uid="{00000000-0005-0000-0000-00004F000000}"/>
    <cellStyle name="Comma 143 2" xfId="674" xr:uid="{E87AF59A-322C-4000-B016-87AAEBC7A833}"/>
    <cellStyle name="Comma 144" xfId="81" xr:uid="{00000000-0005-0000-0000-000050000000}"/>
    <cellStyle name="Comma 144 2" xfId="675" xr:uid="{9A5A4C8C-4C3C-4665-A9CE-BE9C1E3B4E74}"/>
    <cellStyle name="Comma 145" xfId="82" xr:uid="{00000000-0005-0000-0000-000051000000}"/>
    <cellStyle name="Comma 145 2" xfId="676" xr:uid="{7E347D8A-D408-444F-AB52-301D68967437}"/>
    <cellStyle name="Comma 146" xfId="83" xr:uid="{00000000-0005-0000-0000-000052000000}"/>
    <cellStyle name="Comma 146 2" xfId="677" xr:uid="{2FD97EDE-1B25-4F1C-986E-68A4B012AB0A}"/>
    <cellStyle name="Comma 147" xfId="84" xr:uid="{00000000-0005-0000-0000-000053000000}"/>
    <cellStyle name="Comma 147 2" xfId="678" xr:uid="{3B7ABD2B-0622-411A-9251-9D911F3FD60A}"/>
    <cellStyle name="Comma 148" xfId="85" xr:uid="{00000000-0005-0000-0000-000054000000}"/>
    <cellStyle name="Comma 148 2" xfId="679" xr:uid="{91BD6F0A-65C8-4E56-9037-970DD7E92ABE}"/>
    <cellStyle name="Comma 149" xfId="86" xr:uid="{00000000-0005-0000-0000-000055000000}"/>
    <cellStyle name="Comma 149 2" xfId="680" xr:uid="{19804E34-C344-4641-B0D7-7115E4704763}"/>
    <cellStyle name="Comma 15" xfId="87" xr:uid="{00000000-0005-0000-0000-000056000000}"/>
    <cellStyle name="Comma 15 2" xfId="681" xr:uid="{32A08AD7-DC99-4DFC-83F3-60903301FC5F}"/>
    <cellStyle name="Comma 150" xfId="88" xr:uid="{00000000-0005-0000-0000-000057000000}"/>
    <cellStyle name="Comma 150 2" xfId="682" xr:uid="{B50564BF-555F-44DF-8A7C-FFF286F9DFE6}"/>
    <cellStyle name="Comma 151" xfId="89" xr:uid="{00000000-0005-0000-0000-000058000000}"/>
    <cellStyle name="Comma 151 2" xfId="683" xr:uid="{A73A3C0E-E757-4133-B927-517C53AA8F6B}"/>
    <cellStyle name="Comma 152" xfId="90" xr:uid="{00000000-0005-0000-0000-000059000000}"/>
    <cellStyle name="Comma 152 2" xfId="684" xr:uid="{B4D84840-A664-46EA-B68F-58987FBDE904}"/>
    <cellStyle name="Comma 153" xfId="91" xr:uid="{00000000-0005-0000-0000-00005A000000}"/>
    <cellStyle name="Comma 153 2" xfId="685" xr:uid="{DCF85A7B-172B-4E0D-8E90-000402DBFC48}"/>
    <cellStyle name="Comma 154" xfId="92" xr:uid="{00000000-0005-0000-0000-00005B000000}"/>
    <cellStyle name="Comma 154 2" xfId="686" xr:uid="{E0C8103E-6923-4DBC-B19D-2B0AF4DCE418}"/>
    <cellStyle name="Comma 155" xfId="93" xr:uid="{00000000-0005-0000-0000-00005C000000}"/>
    <cellStyle name="Comma 155 2" xfId="687" xr:uid="{F410AAF1-8AFE-4314-A759-24DEAB7B52C6}"/>
    <cellStyle name="Comma 156" xfId="94" xr:uid="{00000000-0005-0000-0000-00005D000000}"/>
    <cellStyle name="Comma 156 2" xfId="688" xr:uid="{E83DAA46-BD0C-490D-90BC-00BF5730E257}"/>
    <cellStyle name="Comma 157" xfId="95" xr:uid="{00000000-0005-0000-0000-00005E000000}"/>
    <cellStyle name="Comma 157 2" xfId="689" xr:uid="{F3709A17-FA80-489B-A84C-04FF44FD3C21}"/>
    <cellStyle name="Comma 158" xfId="96" xr:uid="{00000000-0005-0000-0000-00005F000000}"/>
    <cellStyle name="Comma 158 2" xfId="690" xr:uid="{578674AE-1672-49D1-989A-9BC52381AF76}"/>
    <cellStyle name="Comma 159" xfId="97" xr:uid="{00000000-0005-0000-0000-000060000000}"/>
    <cellStyle name="Comma 159 2" xfId="691" xr:uid="{69377F95-809E-464F-B72E-9A7CA1FE15EA}"/>
    <cellStyle name="Comma 16" xfId="98" xr:uid="{00000000-0005-0000-0000-000061000000}"/>
    <cellStyle name="Comma 16 2" xfId="692" xr:uid="{45215DB7-D426-4A1D-BCF0-BC7CB3C9AB0F}"/>
    <cellStyle name="Comma 160" xfId="99" xr:uid="{00000000-0005-0000-0000-000062000000}"/>
    <cellStyle name="Comma 160 2" xfId="693" xr:uid="{B008288E-87B4-4C58-9C20-51D54DADA3A7}"/>
    <cellStyle name="Comma 161" xfId="100" xr:uid="{00000000-0005-0000-0000-000063000000}"/>
    <cellStyle name="Comma 161 2" xfId="694" xr:uid="{11DBC950-C981-43B0-82CD-882CF0CD3199}"/>
    <cellStyle name="Comma 162" xfId="101" xr:uid="{00000000-0005-0000-0000-000064000000}"/>
    <cellStyle name="Comma 162 2" xfId="695" xr:uid="{1B02AC14-2825-4E7A-9D1A-91E9775F7932}"/>
    <cellStyle name="Comma 163" xfId="102" xr:uid="{00000000-0005-0000-0000-000065000000}"/>
    <cellStyle name="Comma 163 2" xfId="696" xr:uid="{CC0FD70A-041E-4237-87DB-EC4BD90B0F66}"/>
    <cellStyle name="Comma 164" xfId="103" xr:uid="{00000000-0005-0000-0000-000066000000}"/>
    <cellStyle name="Comma 164 2" xfId="697" xr:uid="{2373041E-FDF1-4CFE-AEAA-9BE82F470645}"/>
    <cellStyle name="Comma 165" xfId="104" xr:uid="{00000000-0005-0000-0000-000067000000}"/>
    <cellStyle name="Comma 165 2" xfId="698" xr:uid="{90E1319C-F397-4D18-975E-B20F6CAC3539}"/>
    <cellStyle name="Comma 166" xfId="105" xr:uid="{00000000-0005-0000-0000-000068000000}"/>
    <cellStyle name="Comma 166 2" xfId="699" xr:uid="{1C28EAE9-864B-4A3D-831A-AD313B691197}"/>
    <cellStyle name="Comma 167" xfId="106" xr:uid="{00000000-0005-0000-0000-000069000000}"/>
    <cellStyle name="Comma 167 2" xfId="700" xr:uid="{33AB319A-ACF0-40C9-8A15-B3B942D74AC5}"/>
    <cellStyle name="Comma 168" xfId="107" xr:uid="{00000000-0005-0000-0000-00006A000000}"/>
    <cellStyle name="Comma 168 2" xfId="701" xr:uid="{824406B9-B7DB-46C7-BE7E-9EDF53CB8E35}"/>
    <cellStyle name="Comma 169" xfId="108" xr:uid="{00000000-0005-0000-0000-00006B000000}"/>
    <cellStyle name="Comma 169 2" xfId="702" xr:uid="{6CFE74B2-19A4-4179-8D5D-8112D7CCA9FF}"/>
    <cellStyle name="Comma 17" xfId="109" xr:uid="{00000000-0005-0000-0000-00006C000000}"/>
    <cellStyle name="Comma 17 2" xfId="703" xr:uid="{C5106FD8-0604-4CA9-8A54-F60EAA9E74E4}"/>
    <cellStyle name="Comma 170" xfId="110" xr:uid="{00000000-0005-0000-0000-00006D000000}"/>
    <cellStyle name="Comma 170 2" xfId="704" xr:uid="{E6FE0E35-B1E5-4E31-A877-27F2218B372F}"/>
    <cellStyle name="Comma 171" xfId="111" xr:uid="{00000000-0005-0000-0000-00006E000000}"/>
    <cellStyle name="Comma 171 2" xfId="705" xr:uid="{BC9B2295-3B08-4596-916E-301869F99623}"/>
    <cellStyle name="Comma 172" xfId="112" xr:uid="{00000000-0005-0000-0000-00006F000000}"/>
    <cellStyle name="Comma 172 2" xfId="706" xr:uid="{28E2EAF1-8DC7-46C5-A373-34927693F208}"/>
    <cellStyle name="Comma 173" xfId="113" xr:uid="{00000000-0005-0000-0000-000070000000}"/>
    <cellStyle name="Comma 173 2" xfId="707" xr:uid="{406E3647-0092-4C76-8D99-5A33342952AB}"/>
    <cellStyle name="Comma 174" xfId="114" xr:uid="{00000000-0005-0000-0000-000071000000}"/>
    <cellStyle name="Comma 174 2" xfId="708" xr:uid="{04524946-CE70-4246-BC7D-792606C509C4}"/>
    <cellStyle name="Comma 175" xfId="115" xr:uid="{00000000-0005-0000-0000-000072000000}"/>
    <cellStyle name="Comma 175 2" xfId="709" xr:uid="{47F5CF42-3118-45C0-8D81-886413EC6B5D}"/>
    <cellStyle name="Comma 176" xfId="116" xr:uid="{00000000-0005-0000-0000-000073000000}"/>
    <cellStyle name="Comma 176 2" xfId="710" xr:uid="{1DF72AD3-221A-4D8F-A0EB-6952C3279062}"/>
    <cellStyle name="Comma 177" xfId="117" xr:uid="{00000000-0005-0000-0000-000074000000}"/>
    <cellStyle name="Comma 177 2" xfId="711" xr:uid="{DF4D9FAA-9E00-4FC2-B44B-A7DC4B38F987}"/>
    <cellStyle name="Comma 178" xfId="118" xr:uid="{00000000-0005-0000-0000-000075000000}"/>
    <cellStyle name="Comma 178 2" xfId="712" xr:uid="{7DF1C522-ECEC-4A39-8C82-38F0E9748846}"/>
    <cellStyle name="Comma 179" xfId="119" xr:uid="{00000000-0005-0000-0000-000076000000}"/>
    <cellStyle name="Comma 179 2" xfId="713" xr:uid="{1B577B6C-153B-4869-A8E3-E772E5AD3109}"/>
    <cellStyle name="Comma 18" xfId="120" xr:uid="{00000000-0005-0000-0000-000077000000}"/>
    <cellStyle name="Comma 18 2" xfId="714" xr:uid="{AD134F23-E821-4A08-A0CF-E5A1C40822ED}"/>
    <cellStyle name="Comma 180" xfId="121" xr:uid="{00000000-0005-0000-0000-000078000000}"/>
    <cellStyle name="Comma 180 2" xfId="715" xr:uid="{A3A6EAE7-CC4E-425D-AFD8-8881C3294D4D}"/>
    <cellStyle name="Comma 181" xfId="122" xr:uid="{00000000-0005-0000-0000-000079000000}"/>
    <cellStyle name="Comma 181 2" xfId="716" xr:uid="{FC73342F-522D-49F3-A488-C1E09F7E1BB9}"/>
    <cellStyle name="Comma 182" xfId="123" xr:uid="{00000000-0005-0000-0000-00007A000000}"/>
    <cellStyle name="Comma 182 2" xfId="717" xr:uid="{F305320E-6FFC-4C70-829D-FDE9D8C08836}"/>
    <cellStyle name="Comma 183" xfId="124" xr:uid="{00000000-0005-0000-0000-00007B000000}"/>
    <cellStyle name="Comma 183 2" xfId="718" xr:uid="{A4B114CF-6ACB-4A8A-922E-008F41E76C9B}"/>
    <cellStyle name="Comma 184" xfId="125" xr:uid="{00000000-0005-0000-0000-00007C000000}"/>
    <cellStyle name="Comma 184 2" xfId="719" xr:uid="{FDF36D60-39C2-4860-ADD1-5EA925382FFD}"/>
    <cellStyle name="Comma 185" xfId="126" xr:uid="{00000000-0005-0000-0000-00007D000000}"/>
    <cellStyle name="Comma 185 2" xfId="720" xr:uid="{ACDCEC74-F888-404A-B8F9-21CBBCBFDC5A}"/>
    <cellStyle name="Comma 186" xfId="127" xr:uid="{00000000-0005-0000-0000-00007E000000}"/>
    <cellStyle name="Comma 186 2" xfId="721" xr:uid="{DB647CC4-EF2D-4D49-BE7C-16D3931A72B4}"/>
    <cellStyle name="Comma 187" xfId="128" xr:uid="{00000000-0005-0000-0000-00007F000000}"/>
    <cellStyle name="Comma 187 2" xfId="722" xr:uid="{E0F83E23-4C21-432B-A965-CB982AC777B7}"/>
    <cellStyle name="Comma 188" xfId="129" xr:uid="{00000000-0005-0000-0000-000080000000}"/>
    <cellStyle name="Comma 188 2" xfId="723" xr:uid="{B638475D-F9D1-4509-AB98-744C103E86D6}"/>
    <cellStyle name="Comma 189" xfId="130" xr:uid="{00000000-0005-0000-0000-000081000000}"/>
    <cellStyle name="Comma 189 2" xfId="724" xr:uid="{32E0B0CA-5C28-4897-88F8-F530586CBF55}"/>
    <cellStyle name="Comma 19" xfId="131" xr:uid="{00000000-0005-0000-0000-000082000000}"/>
    <cellStyle name="Comma 19 2" xfId="725" xr:uid="{E0FAEA64-921D-4B51-B76F-1AE63D4AB43F}"/>
    <cellStyle name="Comma 190" xfId="132" xr:uid="{00000000-0005-0000-0000-000083000000}"/>
    <cellStyle name="Comma 190 2" xfId="726" xr:uid="{BF2607A4-78C0-4DFC-AE4E-F0EC590C0248}"/>
    <cellStyle name="Comma 191" xfId="133" xr:uid="{00000000-0005-0000-0000-000084000000}"/>
    <cellStyle name="Comma 191 2" xfId="727" xr:uid="{CEF9691C-2D16-4056-930A-0AA311EACECC}"/>
    <cellStyle name="Comma 192" xfId="134" xr:uid="{00000000-0005-0000-0000-000085000000}"/>
    <cellStyle name="Comma 192 2" xfId="728" xr:uid="{0B4AEF55-8342-4FE2-8ED5-3C5C275D45D9}"/>
    <cellStyle name="Comma 193" xfId="135" xr:uid="{00000000-0005-0000-0000-000086000000}"/>
    <cellStyle name="Comma 193 2" xfId="729" xr:uid="{9F56507A-39EB-4AA9-84F0-0DC2CD15EAE1}"/>
    <cellStyle name="Comma 194" xfId="136" xr:uid="{00000000-0005-0000-0000-000087000000}"/>
    <cellStyle name="Comma 194 2" xfId="730" xr:uid="{72563DEB-9FAC-45B6-9152-C5F69DED57C4}"/>
    <cellStyle name="Comma 195" xfId="137" xr:uid="{00000000-0005-0000-0000-000088000000}"/>
    <cellStyle name="Comma 195 2" xfId="731" xr:uid="{33B1974B-3A80-49A6-AFAE-690E57568172}"/>
    <cellStyle name="Comma 196" xfId="138" xr:uid="{00000000-0005-0000-0000-000089000000}"/>
    <cellStyle name="Comma 196 2" xfId="732" xr:uid="{6560B32B-0DA6-4AF0-A386-4DF60665E80B}"/>
    <cellStyle name="Comma 197" xfId="139" xr:uid="{00000000-0005-0000-0000-00008A000000}"/>
    <cellStyle name="Comma 197 2" xfId="733" xr:uid="{3212883D-9A39-44BB-B2EE-3463FFBCA742}"/>
    <cellStyle name="Comma 198" xfId="140" xr:uid="{00000000-0005-0000-0000-00008B000000}"/>
    <cellStyle name="Comma 198 2" xfId="734" xr:uid="{5FAD55CA-57F3-4AD5-8051-9ADC1131A6FC}"/>
    <cellStyle name="Comma 199" xfId="141" xr:uid="{00000000-0005-0000-0000-00008C000000}"/>
    <cellStyle name="Comma 199 2" xfId="735" xr:uid="{A93A409C-80FC-4170-BC50-F1309A6FCF25}"/>
    <cellStyle name="Comma 2" xfId="142" xr:uid="{00000000-0005-0000-0000-00008D000000}"/>
    <cellStyle name="Comma 2 2" xfId="736" xr:uid="{E5D1BD98-5E5E-4543-B8DE-9B694A27FD3A}"/>
    <cellStyle name="Comma 20" xfId="143" xr:uid="{00000000-0005-0000-0000-00008E000000}"/>
    <cellStyle name="Comma 20 2" xfId="737" xr:uid="{8E33A847-F0C2-41E0-8F9B-591F93C62A68}"/>
    <cellStyle name="Comma 200" xfId="144" xr:uid="{00000000-0005-0000-0000-00008F000000}"/>
    <cellStyle name="Comma 200 2" xfId="738" xr:uid="{087881C7-CC4A-4A1D-9C72-D945625711E2}"/>
    <cellStyle name="Comma 201" xfId="145" xr:uid="{00000000-0005-0000-0000-000090000000}"/>
    <cellStyle name="Comma 201 2" xfId="739" xr:uid="{AA768615-9367-4F34-AA88-E5489348DB03}"/>
    <cellStyle name="Comma 202" xfId="146" xr:uid="{00000000-0005-0000-0000-000091000000}"/>
    <cellStyle name="Comma 202 2" xfId="740" xr:uid="{73CF4255-BFED-4141-9C2A-35FFD2CF1DDC}"/>
    <cellStyle name="Comma 203" xfId="147" xr:uid="{00000000-0005-0000-0000-000092000000}"/>
    <cellStyle name="Comma 203 2" xfId="741" xr:uid="{0FBE31DC-A8F5-48A3-8F11-6C22950F1024}"/>
    <cellStyle name="Comma 204" xfId="148" xr:uid="{00000000-0005-0000-0000-000093000000}"/>
    <cellStyle name="Comma 204 2" xfId="742" xr:uid="{02DE5DD5-71F7-42FD-BA0A-B2E82F360328}"/>
    <cellStyle name="Comma 205" xfId="149" xr:uid="{00000000-0005-0000-0000-000094000000}"/>
    <cellStyle name="Comma 205 2" xfId="743" xr:uid="{D8651B8E-7F8B-4C25-98A1-CC4958276F73}"/>
    <cellStyle name="Comma 206" xfId="150" xr:uid="{00000000-0005-0000-0000-000095000000}"/>
    <cellStyle name="Comma 206 2" xfId="744" xr:uid="{44FFBE0A-30B4-4E14-9A59-267164423B2C}"/>
    <cellStyle name="Comma 207" xfId="151" xr:uid="{00000000-0005-0000-0000-000096000000}"/>
    <cellStyle name="Comma 207 2" xfId="745" xr:uid="{E0DE1CCB-DD95-40F7-9C4A-074D6165A09A}"/>
    <cellStyle name="Comma 208" xfId="152" xr:uid="{00000000-0005-0000-0000-000097000000}"/>
    <cellStyle name="Comma 208 2" xfId="746" xr:uid="{179003CA-2C3D-4AB9-9063-4925A217966B}"/>
    <cellStyle name="Comma 209" xfId="153" xr:uid="{00000000-0005-0000-0000-000098000000}"/>
    <cellStyle name="Comma 209 2" xfId="747" xr:uid="{2428289F-7970-4D19-9F47-E321A11ED6D9}"/>
    <cellStyle name="Comma 21" xfId="154" xr:uid="{00000000-0005-0000-0000-000099000000}"/>
    <cellStyle name="Comma 21 2" xfId="748" xr:uid="{82A54C72-94EA-4E86-8B0F-269CF9879FCA}"/>
    <cellStyle name="Comma 210" xfId="155" xr:uid="{00000000-0005-0000-0000-00009A000000}"/>
    <cellStyle name="Comma 210 2" xfId="749" xr:uid="{31EC27F2-3FC9-4E31-9BD6-7242C508D118}"/>
    <cellStyle name="Comma 211" xfId="156" xr:uid="{00000000-0005-0000-0000-00009B000000}"/>
    <cellStyle name="Comma 211 2" xfId="750" xr:uid="{09D8E99A-55BA-4C9B-A28A-0E978539846E}"/>
    <cellStyle name="Comma 212" xfId="157" xr:uid="{00000000-0005-0000-0000-00009C000000}"/>
    <cellStyle name="Comma 212 2" xfId="751" xr:uid="{298135FB-7196-4539-8E7B-F8094D452497}"/>
    <cellStyle name="Comma 213" xfId="158" xr:uid="{00000000-0005-0000-0000-00009D000000}"/>
    <cellStyle name="Comma 213 2" xfId="752" xr:uid="{BC7BE515-EC85-4AE3-83F9-BD056CFAC7EC}"/>
    <cellStyle name="Comma 214" xfId="159" xr:uid="{00000000-0005-0000-0000-00009E000000}"/>
    <cellStyle name="Comma 214 2" xfId="753" xr:uid="{BA53AE75-C4CC-414D-AE88-DCD490AE25CA}"/>
    <cellStyle name="Comma 215" xfId="160" xr:uid="{00000000-0005-0000-0000-00009F000000}"/>
    <cellStyle name="Comma 215 2" xfId="754" xr:uid="{65106B4D-C28F-4FED-A018-BA84656596E7}"/>
    <cellStyle name="Comma 216" xfId="161" xr:uid="{00000000-0005-0000-0000-0000A0000000}"/>
    <cellStyle name="Comma 216 2" xfId="755" xr:uid="{5A34B0E1-2561-41E1-A7D4-87DCCB31ABD8}"/>
    <cellStyle name="Comma 217" xfId="162" xr:uid="{00000000-0005-0000-0000-0000A1000000}"/>
    <cellStyle name="Comma 217 2" xfId="756" xr:uid="{BA3D2FCC-3B21-4BEA-BB92-64E6D4FB8B6A}"/>
    <cellStyle name="Comma 218" xfId="163" xr:uid="{00000000-0005-0000-0000-0000A2000000}"/>
    <cellStyle name="Comma 218 2" xfId="757" xr:uid="{C51A88C0-3298-4708-BDA3-25A5EF85262F}"/>
    <cellStyle name="Comma 219" xfId="164" xr:uid="{00000000-0005-0000-0000-0000A3000000}"/>
    <cellStyle name="Comma 219 2" xfId="758" xr:uid="{235B141B-4364-49D4-9A7A-36D12F014B71}"/>
    <cellStyle name="Comma 22" xfId="165" xr:uid="{00000000-0005-0000-0000-0000A4000000}"/>
    <cellStyle name="Comma 22 2" xfId="759" xr:uid="{6A5286C6-FC28-41E9-8509-E35193CABD0A}"/>
    <cellStyle name="Comma 220" xfId="166" xr:uid="{00000000-0005-0000-0000-0000A5000000}"/>
    <cellStyle name="Comma 220 2" xfId="760" xr:uid="{121FA6C0-03BF-414D-8278-99588E25E745}"/>
    <cellStyle name="Comma 221" xfId="167" xr:uid="{00000000-0005-0000-0000-0000A6000000}"/>
    <cellStyle name="Comma 221 2" xfId="761" xr:uid="{9F61D6F3-477B-443E-96B7-A79250DD1667}"/>
    <cellStyle name="Comma 222" xfId="168" xr:uid="{00000000-0005-0000-0000-0000A7000000}"/>
    <cellStyle name="Comma 222 2" xfId="762" xr:uid="{1F766A7B-CCDC-44AF-B270-F844E3C44DC3}"/>
    <cellStyle name="Comma 223" xfId="169" xr:uid="{00000000-0005-0000-0000-0000A8000000}"/>
    <cellStyle name="Comma 223 2" xfId="763" xr:uid="{12AFD6AA-2ECD-4A53-90B0-7300F3CDEAEC}"/>
    <cellStyle name="Comma 23" xfId="170" xr:uid="{00000000-0005-0000-0000-0000A9000000}"/>
    <cellStyle name="Comma 23 2" xfId="764" xr:uid="{5144D1D3-2F9F-4AAA-BC1F-85BC86D926AE}"/>
    <cellStyle name="Comma 24" xfId="171" xr:uid="{00000000-0005-0000-0000-0000AA000000}"/>
    <cellStyle name="Comma 24 2" xfId="765" xr:uid="{8359BF5B-EDE5-48A0-AD91-8B75C9B582AB}"/>
    <cellStyle name="Comma 25" xfId="172" xr:uid="{00000000-0005-0000-0000-0000AB000000}"/>
    <cellStyle name="Comma 25 2" xfId="766" xr:uid="{6041E560-D0D8-4A4F-A244-147C42BF4E04}"/>
    <cellStyle name="Comma 26" xfId="173" xr:uid="{00000000-0005-0000-0000-0000AC000000}"/>
    <cellStyle name="Comma 26 2" xfId="767" xr:uid="{5073A40E-D5DB-4025-89D4-BCAAA5BCB60C}"/>
    <cellStyle name="Comma 27" xfId="174" xr:uid="{00000000-0005-0000-0000-0000AD000000}"/>
    <cellStyle name="Comma 27 2" xfId="768" xr:uid="{463851B8-4B72-4F15-B880-4493C0AA62F0}"/>
    <cellStyle name="Comma 28" xfId="175" xr:uid="{00000000-0005-0000-0000-0000AE000000}"/>
    <cellStyle name="Comma 28 2" xfId="769" xr:uid="{C3D14E90-66CB-4EAC-83A3-D9697E6F8E57}"/>
    <cellStyle name="Comma 29" xfId="176" xr:uid="{00000000-0005-0000-0000-0000AF000000}"/>
    <cellStyle name="Comma 29 2" xfId="770" xr:uid="{73136D8D-1371-4E14-9337-AF645DB955C3}"/>
    <cellStyle name="Comma 3" xfId="177" xr:uid="{00000000-0005-0000-0000-0000B0000000}"/>
    <cellStyle name="Comma 3 2" xfId="771" xr:uid="{109DA3CC-B504-48A5-A4AB-73E303DD3380}"/>
    <cellStyle name="Comma 30" xfId="178" xr:uid="{00000000-0005-0000-0000-0000B1000000}"/>
    <cellStyle name="Comma 30 2" xfId="772" xr:uid="{D48E70C3-DEAF-4A90-B659-975545D5A5B8}"/>
    <cellStyle name="Comma 31" xfId="179" xr:uid="{00000000-0005-0000-0000-0000B2000000}"/>
    <cellStyle name="Comma 31 2" xfId="773" xr:uid="{C5780427-9A9A-460B-B5B8-768BA3F4B844}"/>
    <cellStyle name="Comma 32" xfId="180" xr:uid="{00000000-0005-0000-0000-0000B3000000}"/>
    <cellStyle name="Comma 32 2" xfId="774" xr:uid="{2C4B7070-74E6-4630-B3E7-AC063F5E4D73}"/>
    <cellStyle name="Comma 33" xfId="181" xr:uid="{00000000-0005-0000-0000-0000B4000000}"/>
    <cellStyle name="Comma 33 2" xfId="775" xr:uid="{3E4DD6CE-2A0B-4044-87E1-B464E75D2421}"/>
    <cellStyle name="Comma 34" xfId="182" xr:uid="{00000000-0005-0000-0000-0000B5000000}"/>
    <cellStyle name="Comma 34 2" xfId="776" xr:uid="{E5A07ECD-1C60-4349-B7D6-2BCE30F7CFFB}"/>
    <cellStyle name="Comma 35" xfId="183" xr:uid="{00000000-0005-0000-0000-0000B6000000}"/>
    <cellStyle name="Comma 35 2" xfId="777" xr:uid="{2BCF3A28-2B30-4E69-B9EB-E1E1985706EB}"/>
    <cellStyle name="Comma 36" xfId="184" xr:uid="{00000000-0005-0000-0000-0000B7000000}"/>
    <cellStyle name="Comma 36 2" xfId="778" xr:uid="{68681395-56BD-4CCE-8A29-A119615BFE06}"/>
    <cellStyle name="Comma 37" xfId="185" xr:uid="{00000000-0005-0000-0000-0000B8000000}"/>
    <cellStyle name="Comma 37 2" xfId="779" xr:uid="{1E1E766E-FCB2-4B18-A6A1-1FC5CE330A11}"/>
    <cellStyle name="Comma 38" xfId="186" xr:uid="{00000000-0005-0000-0000-0000B9000000}"/>
    <cellStyle name="Comma 38 2" xfId="780" xr:uid="{865DAC3B-5205-499F-A5F5-90E3E2AB95CC}"/>
    <cellStyle name="Comma 39" xfId="187" xr:uid="{00000000-0005-0000-0000-0000BA000000}"/>
    <cellStyle name="Comma 39 2" xfId="781" xr:uid="{0AF30B97-FB60-4BF8-9FEC-D0BF1E4F8B78}"/>
    <cellStyle name="Comma 4" xfId="188" xr:uid="{00000000-0005-0000-0000-0000BB000000}"/>
    <cellStyle name="Comma 4 2" xfId="782" xr:uid="{FE0CD9F8-D45D-4B49-A1B5-2CD765BA0A84}"/>
    <cellStyle name="Comma 40" xfId="189" xr:uid="{00000000-0005-0000-0000-0000BC000000}"/>
    <cellStyle name="Comma 40 2" xfId="783" xr:uid="{FA1DCAB4-BE2A-4CCE-B474-E07147E989E7}"/>
    <cellStyle name="Comma 41" xfId="190" xr:uid="{00000000-0005-0000-0000-0000BD000000}"/>
    <cellStyle name="Comma 41 2" xfId="784" xr:uid="{D19520B9-21D2-43D4-8D71-FDC91EDC5F45}"/>
    <cellStyle name="Comma 42" xfId="191" xr:uid="{00000000-0005-0000-0000-0000BE000000}"/>
    <cellStyle name="Comma 42 2" xfId="785" xr:uid="{A2EC4F48-AA50-41A5-AB45-FE51187D073A}"/>
    <cellStyle name="Comma 43" xfId="192" xr:uid="{00000000-0005-0000-0000-0000BF000000}"/>
    <cellStyle name="Comma 43 2" xfId="786" xr:uid="{B08D9566-EEAF-438D-85CA-8F165C2116F2}"/>
    <cellStyle name="Comma 44" xfId="193" xr:uid="{00000000-0005-0000-0000-0000C0000000}"/>
    <cellStyle name="Comma 44 2" xfId="787" xr:uid="{5FAAA768-C3A7-4190-9B5B-2EB2DC77F7AF}"/>
    <cellStyle name="Comma 45" xfId="194" xr:uid="{00000000-0005-0000-0000-0000C1000000}"/>
    <cellStyle name="Comma 45 2" xfId="788" xr:uid="{E1094427-CC80-4D74-9AB6-A4A7EF5A1C9B}"/>
    <cellStyle name="Comma 46" xfId="195" xr:uid="{00000000-0005-0000-0000-0000C2000000}"/>
    <cellStyle name="Comma 46 2" xfId="789" xr:uid="{5CA38E2C-D403-4A54-894F-D7CD53E61821}"/>
    <cellStyle name="Comma 47" xfId="196" xr:uid="{00000000-0005-0000-0000-0000C3000000}"/>
    <cellStyle name="Comma 47 2" xfId="790" xr:uid="{60105B96-E2FA-48F0-9C95-040C664E51E9}"/>
    <cellStyle name="Comma 48" xfId="197" xr:uid="{00000000-0005-0000-0000-0000C4000000}"/>
    <cellStyle name="Comma 48 2" xfId="791" xr:uid="{69CDE36E-8B7E-46FB-91A5-10904FDBFC51}"/>
    <cellStyle name="Comma 49" xfId="198" xr:uid="{00000000-0005-0000-0000-0000C5000000}"/>
    <cellStyle name="Comma 49 2" xfId="792" xr:uid="{264C4110-D786-48F4-9D33-5300458C9F23}"/>
    <cellStyle name="Comma 5" xfId="199" xr:uid="{00000000-0005-0000-0000-0000C6000000}"/>
    <cellStyle name="Comma 5 2" xfId="793" xr:uid="{92624AE0-D14E-4EC3-A2B6-45B217A52F66}"/>
    <cellStyle name="Comma 50" xfId="200" xr:uid="{00000000-0005-0000-0000-0000C7000000}"/>
    <cellStyle name="Comma 50 2" xfId="794" xr:uid="{396ED306-5737-4C65-BB4B-1D02D5F79441}"/>
    <cellStyle name="Comma 51" xfId="201" xr:uid="{00000000-0005-0000-0000-0000C8000000}"/>
    <cellStyle name="Comma 51 2" xfId="795" xr:uid="{47E0F635-862A-41DD-98D8-A8622E96FA2C}"/>
    <cellStyle name="Comma 52" xfId="202" xr:uid="{00000000-0005-0000-0000-0000C9000000}"/>
    <cellStyle name="Comma 52 2" xfId="796" xr:uid="{4C2FDDFC-26B0-453D-BCEF-1BAA6240294B}"/>
    <cellStyle name="Comma 53" xfId="203" xr:uid="{00000000-0005-0000-0000-0000CA000000}"/>
    <cellStyle name="Comma 53 2" xfId="797" xr:uid="{C948F393-5138-43BE-97A1-B06DC7BDA80B}"/>
    <cellStyle name="Comma 54" xfId="204" xr:uid="{00000000-0005-0000-0000-0000CB000000}"/>
    <cellStyle name="Comma 54 2" xfId="798" xr:uid="{498AFACC-A464-491C-8EEA-B654330B50CD}"/>
    <cellStyle name="Comma 55" xfId="205" xr:uid="{00000000-0005-0000-0000-0000CC000000}"/>
    <cellStyle name="Comma 55 2" xfId="799" xr:uid="{BD461D8C-2C6E-4C26-BE19-ADFE2A1EA430}"/>
    <cellStyle name="Comma 56" xfId="206" xr:uid="{00000000-0005-0000-0000-0000CD000000}"/>
    <cellStyle name="Comma 56 2" xfId="800" xr:uid="{6905F2D4-3E3B-49BD-B50E-D0BF9FE08EFE}"/>
    <cellStyle name="Comma 57" xfId="207" xr:uid="{00000000-0005-0000-0000-0000CE000000}"/>
    <cellStyle name="Comma 57 2" xfId="801" xr:uid="{E64A031D-B5FA-47E1-AF51-489EBBCC380A}"/>
    <cellStyle name="Comma 58" xfId="208" xr:uid="{00000000-0005-0000-0000-0000CF000000}"/>
    <cellStyle name="Comma 58 2" xfId="802" xr:uid="{EE199B65-5E5F-45F5-BE51-5C14FA4DC991}"/>
    <cellStyle name="Comma 59" xfId="209" xr:uid="{00000000-0005-0000-0000-0000D0000000}"/>
    <cellStyle name="Comma 59 2" xfId="803" xr:uid="{CEA4C992-53E7-4C6E-97E6-9CC2FA68005A}"/>
    <cellStyle name="Comma 6" xfId="210" xr:uid="{00000000-0005-0000-0000-0000D1000000}"/>
    <cellStyle name="Comma 6 2" xfId="804" xr:uid="{28B5C130-40EC-403C-99D4-3AEA17414682}"/>
    <cellStyle name="Comma 60" xfId="211" xr:uid="{00000000-0005-0000-0000-0000D2000000}"/>
    <cellStyle name="Comma 60 2" xfId="805" xr:uid="{48C46B9A-F01A-447B-9010-790953A11F13}"/>
    <cellStyle name="Comma 61" xfId="212" xr:uid="{00000000-0005-0000-0000-0000D3000000}"/>
    <cellStyle name="Comma 61 2" xfId="806" xr:uid="{8205809F-42E4-40CC-BEAE-9E8D1D61529B}"/>
    <cellStyle name="Comma 62" xfId="213" xr:uid="{00000000-0005-0000-0000-0000D4000000}"/>
    <cellStyle name="Comma 62 2" xfId="807" xr:uid="{DF931C1E-0A53-4FD7-A6B2-600B99411933}"/>
    <cellStyle name="Comma 63" xfId="214" xr:uid="{00000000-0005-0000-0000-0000D5000000}"/>
    <cellStyle name="Comma 63 2" xfId="808" xr:uid="{7F8E585C-8865-465F-B0BE-AB1E4A2942F4}"/>
    <cellStyle name="Comma 64" xfId="215" xr:uid="{00000000-0005-0000-0000-0000D6000000}"/>
    <cellStyle name="Comma 64 2" xfId="809" xr:uid="{2917CC32-FD47-41FC-82B6-366F5D15E021}"/>
    <cellStyle name="Comma 65" xfId="216" xr:uid="{00000000-0005-0000-0000-0000D7000000}"/>
    <cellStyle name="Comma 65 2" xfId="810" xr:uid="{B2BCE682-0243-4021-8B88-9A3590EE22EF}"/>
    <cellStyle name="Comma 66" xfId="217" xr:uid="{00000000-0005-0000-0000-0000D8000000}"/>
    <cellStyle name="Comma 66 2" xfId="811" xr:uid="{1FA184E6-340A-4700-9AD1-58891986DE33}"/>
    <cellStyle name="Comma 67" xfId="218" xr:uid="{00000000-0005-0000-0000-0000D9000000}"/>
    <cellStyle name="Comma 67 2" xfId="812" xr:uid="{DCD76F16-E772-43BE-8447-A3E229EC5030}"/>
    <cellStyle name="Comma 68" xfId="219" xr:uid="{00000000-0005-0000-0000-0000DA000000}"/>
    <cellStyle name="Comma 68 2" xfId="813" xr:uid="{ACFC9E92-CFBE-4E2E-AAF0-FE9BEA7953CC}"/>
    <cellStyle name="Comma 69" xfId="220" xr:uid="{00000000-0005-0000-0000-0000DB000000}"/>
    <cellStyle name="Comma 69 2" xfId="814" xr:uid="{257C2F66-C591-4BAD-BE31-FDD61040969C}"/>
    <cellStyle name="Comma 7" xfId="221" xr:uid="{00000000-0005-0000-0000-0000DC000000}"/>
    <cellStyle name="Comma 7 2" xfId="815" xr:uid="{2BBFE6ED-E319-4976-8E78-0CA8DFA8E7CE}"/>
    <cellStyle name="Comma 70" xfId="222" xr:uid="{00000000-0005-0000-0000-0000DD000000}"/>
    <cellStyle name="Comma 70 2" xfId="816" xr:uid="{37DC0289-648C-466D-8891-D820BF0C43BE}"/>
    <cellStyle name="Comma 71" xfId="223" xr:uid="{00000000-0005-0000-0000-0000DE000000}"/>
    <cellStyle name="Comma 71 2" xfId="817" xr:uid="{352AF498-55DE-47EE-8135-AB1636D5F0F8}"/>
    <cellStyle name="Comma 72" xfId="224" xr:uid="{00000000-0005-0000-0000-0000DF000000}"/>
    <cellStyle name="Comma 72 2" xfId="818" xr:uid="{7D17ECF4-EC04-4D55-AEA1-50BB8836E0AE}"/>
    <cellStyle name="Comma 73" xfId="225" xr:uid="{00000000-0005-0000-0000-0000E0000000}"/>
    <cellStyle name="Comma 73 2" xfId="819" xr:uid="{8D274BC6-160D-4439-A20B-9CAA7B69224C}"/>
    <cellStyle name="Comma 74" xfId="226" xr:uid="{00000000-0005-0000-0000-0000E1000000}"/>
    <cellStyle name="Comma 74 2" xfId="820" xr:uid="{515A42FB-B0BC-4C34-BDF0-696E8EF881EB}"/>
    <cellStyle name="Comma 75" xfId="227" xr:uid="{00000000-0005-0000-0000-0000E2000000}"/>
    <cellStyle name="Comma 75 2" xfId="821" xr:uid="{EE8D633E-3D9C-4753-8F67-0ADE5DF1750E}"/>
    <cellStyle name="Comma 76" xfId="228" xr:uid="{00000000-0005-0000-0000-0000E3000000}"/>
    <cellStyle name="Comma 76 2" xfId="822" xr:uid="{301CC1E2-7E91-4072-9127-CDF52CE09CC7}"/>
    <cellStyle name="Comma 77" xfId="229" xr:uid="{00000000-0005-0000-0000-0000E4000000}"/>
    <cellStyle name="Comma 77 2" xfId="823" xr:uid="{F46DE6DE-5524-49BF-AF8A-CC52F11EE793}"/>
    <cellStyle name="Comma 78" xfId="230" xr:uid="{00000000-0005-0000-0000-0000E5000000}"/>
    <cellStyle name="Comma 78 2" xfId="824" xr:uid="{2133B535-5951-4E4E-A53B-680020F6050C}"/>
    <cellStyle name="Comma 79" xfId="231" xr:uid="{00000000-0005-0000-0000-0000E6000000}"/>
    <cellStyle name="Comma 79 2" xfId="825" xr:uid="{FE5B60D6-DAEF-42FC-9D97-ED8A0994D3C8}"/>
    <cellStyle name="Comma 8" xfId="232" xr:uid="{00000000-0005-0000-0000-0000E7000000}"/>
    <cellStyle name="Comma 8 2" xfId="826" xr:uid="{6658D046-4B09-46FF-BCDB-ED18DE9B6EC2}"/>
    <cellStyle name="Comma 80" xfId="233" xr:uid="{00000000-0005-0000-0000-0000E8000000}"/>
    <cellStyle name="Comma 80 2" xfId="827" xr:uid="{9928D179-697C-4363-9BC6-CDB481DD18E9}"/>
    <cellStyle name="Comma 81" xfId="234" xr:uid="{00000000-0005-0000-0000-0000E9000000}"/>
    <cellStyle name="Comma 81 2" xfId="828" xr:uid="{3E18DFBF-C87A-4013-AA43-562822C55933}"/>
    <cellStyle name="Comma 82" xfId="235" xr:uid="{00000000-0005-0000-0000-0000EA000000}"/>
    <cellStyle name="Comma 82 2" xfId="829" xr:uid="{0E53CEAA-26EC-4215-93F7-458389D69347}"/>
    <cellStyle name="Comma 83" xfId="236" xr:uid="{00000000-0005-0000-0000-0000EB000000}"/>
    <cellStyle name="Comma 83 2" xfId="830" xr:uid="{5B8310C1-A6D1-46F5-B4B6-D15D29BE7B9F}"/>
    <cellStyle name="Comma 84" xfId="237" xr:uid="{00000000-0005-0000-0000-0000EC000000}"/>
    <cellStyle name="Comma 84 2" xfId="831" xr:uid="{A2534381-2633-48FE-94E3-83D6A69A4DC8}"/>
    <cellStyle name="Comma 85" xfId="238" xr:uid="{00000000-0005-0000-0000-0000ED000000}"/>
    <cellStyle name="Comma 85 2" xfId="832" xr:uid="{FB84C5CD-9128-4BC6-9649-5B9A60F78FD7}"/>
    <cellStyle name="Comma 86" xfId="239" xr:uid="{00000000-0005-0000-0000-0000EE000000}"/>
    <cellStyle name="Comma 86 2" xfId="833" xr:uid="{7C8475B4-CFB8-4F8A-82D9-CD7ED884B37E}"/>
    <cellStyle name="Comma 87" xfId="240" xr:uid="{00000000-0005-0000-0000-0000EF000000}"/>
    <cellStyle name="Comma 87 2" xfId="834" xr:uid="{7BA871A5-A91D-48A6-8263-B1CEE9A02D8F}"/>
    <cellStyle name="Comma 88" xfId="241" xr:uid="{00000000-0005-0000-0000-0000F0000000}"/>
    <cellStyle name="Comma 88 2" xfId="835" xr:uid="{4A7AF5AF-D801-42F3-BC91-AC55B84E3F01}"/>
    <cellStyle name="Comma 89" xfId="242" xr:uid="{00000000-0005-0000-0000-0000F1000000}"/>
    <cellStyle name="Comma 89 2" xfId="836" xr:uid="{82CAA36D-D8A0-4ADE-816A-156FDD214C36}"/>
    <cellStyle name="Comma 9" xfId="243" xr:uid="{00000000-0005-0000-0000-0000F2000000}"/>
    <cellStyle name="Comma 9 2" xfId="837" xr:uid="{8C2059D9-650D-42D6-82A8-F51033A076D2}"/>
    <cellStyle name="Comma 90" xfId="244" xr:uid="{00000000-0005-0000-0000-0000F3000000}"/>
    <cellStyle name="Comma 90 2" xfId="838" xr:uid="{D6B052AE-3B7D-43D6-BC05-AD7E3D0BAF0C}"/>
    <cellStyle name="Comma 91" xfId="245" xr:uid="{00000000-0005-0000-0000-0000F4000000}"/>
    <cellStyle name="Comma 91 2" xfId="839" xr:uid="{E7EF5706-1E87-4E21-A787-BF82C4AE5FF0}"/>
    <cellStyle name="Comma 92" xfId="246" xr:uid="{00000000-0005-0000-0000-0000F5000000}"/>
    <cellStyle name="Comma 92 2" xfId="840" xr:uid="{5E215CA3-8ACE-4063-A768-FD58991774AC}"/>
    <cellStyle name="Comma 93" xfId="247" xr:uid="{00000000-0005-0000-0000-0000F6000000}"/>
    <cellStyle name="Comma 93 2" xfId="841" xr:uid="{06E31769-A72D-491F-BAE8-67C52CB50822}"/>
    <cellStyle name="Comma 94" xfId="248" xr:uid="{00000000-0005-0000-0000-0000F7000000}"/>
    <cellStyle name="Comma 94 2" xfId="842" xr:uid="{EB38AAD2-E464-42A3-AA42-6A329CEC4327}"/>
    <cellStyle name="Comma 95" xfId="249" xr:uid="{00000000-0005-0000-0000-0000F8000000}"/>
    <cellStyle name="Comma 95 2" xfId="843" xr:uid="{1581EA19-CE2A-41F5-9C1D-A004DE4D9401}"/>
    <cellStyle name="Comma 96" xfId="250" xr:uid="{00000000-0005-0000-0000-0000F9000000}"/>
    <cellStyle name="Comma 96 2" xfId="844" xr:uid="{15F42C53-B664-4D90-A18C-90050F6DCAE7}"/>
    <cellStyle name="Comma 97" xfId="251" xr:uid="{00000000-0005-0000-0000-0000FA000000}"/>
    <cellStyle name="Comma 97 2" xfId="845" xr:uid="{D3EA8E2D-CC10-4D26-86F1-6EF900B48007}"/>
    <cellStyle name="Comma 98" xfId="252" xr:uid="{00000000-0005-0000-0000-0000FB000000}"/>
    <cellStyle name="Comma 98 2" xfId="846" xr:uid="{C42B4E0A-963F-4DF1-94EE-CA6749C2B8B1}"/>
    <cellStyle name="Comma 99" xfId="253" xr:uid="{00000000-0005-0000-0000-0000FC000000}"/>
    <cellStyle name="Comma 99 2" xfId="847" xr:uid="{19F99221-951D-4BEA-829E-78089A2B2929}"/>
    <cellStyle name="Currency [0] 2" xfId="254" xr:uid="{00000000-0005-0000-0000-0000FD000000}"/>
    <cellStyle name="Currency [0] 2 2" xfId="848" xr:uid="{800D7E89-5DD9-49AB-9A78-02ED2B82AAC7}"/>
    <cellStyle name="Currency [0] 3" xfId="255" xr:uid="{00000000-0005-0000-0000-0000FE000000}"/>
    <cellStyle name="Currency [0] 3 2" xfId="849" xr:uid="{7AA4F182-DF51-4533-A8E5-4F834AC7960F}"/>
    <cellStyle name="Currency [0] 4" xfId="256" xr:uid="{00000000-0005-0000-0000-0000FF000000}"/>
    <cellStyle name="Currency [0] 4 2" xfId="850" xr:uid="{38BAF0C0-3312-42AB-A1E0-7F54FA4BF543}"/>
    <cellStyle name="Currency [0] 5" xfId="257" xr:uid="{00000000-0005-0000-0000-000000010000}"/>
    <cellStyle name="Currency [0] 5 2" xfId="851" xr:uid="{0F9865BE-A888-4261-9A46-7A05083E46EA}"/>
    <cellStyle name="Currency 10" xfId="258" xr:uid="{00000000-0005-0000-0000-000001010000}"/>
    <cellStyle name="Currency 10 2" xfId="852" xr:uid="{2A1A60F1-C141-4E90-A56F-6534D8E0B04B}"/>
    <cellStyle name="Currency 100" xfId="259" xr:uid="{00000000-0005-0000-0000-000002010000}"/>
    <cellStyle name="Currency 100 2" xfId="853" xr:uid="{F9F52A74-9ED4-4060-8AB2-2FBB400BAA78}"/>
    <cellStyle name="Currency 101" xfId="260" xr:uid="{00000000-0005-0000-0000-000003010000}"/>
    <cellStyle name="Currency 101 2" xfId="854" xr:uid="{8FE1981C-D89B-4772-8385-C828B12FF53A}"/>
    <cellStyle name="Currency 102" xfId="261" xr:uid="{00000000-0005-0000-0000-000004010000}"/>
    <cellStyle name="Currency 102 2" xfId="855" xr:uid="{D16CDFD0-69AD-4ED5-BB98-66D1AB3DAA30}"/>
    <cellStyle name="Currency 103" xfId="262" xr:uid="{00000000-0005-0000-0000-000005010000}"/>
    <cellStyle name="Currency 103 2" xfId="856" xr:uid="{5A4441A7-8901-4C25-B9AD-14FF34EE2BC3}"/>
    <cellStyle name="Currency 104" xfId="263" xr:uid="{00000000-0005-0000-0000-000006010000}"/>
    <cellStyle name="Currency 104 2" xfId="857" xr:uid="{E09A3D52-7E52-4EDE-9B54-3D182D1C0FBF}"/>
    <cellStyle name="Currency 105" xfId="264" xr:uid="{00000000-0005-0000-0000-000007010000}"/>
    <cellStyle name="Currency 105 2" xfId="858" xr:uid="{E556DDA1-280B-467B-99D5-D23C91973E6C}"/>
    <cellStyle name="Currency 106" xfId="265" xr:uid="{00000000-0005-0000-0000-000008010000}"/>
    <cellStyle name="Currency 106 2" xfId="859" xr:uid="{DDA696F7-65EB-4D89-9066-BCCC0DE90ABA}"/>
    <cellStyle name="Currency 107" xfId="266" xr:uid="{00000000-0005-0000-0000-000009010000}"/>
    <cellStyle name="Currency 107 2" xfId="860" xr:uid="{ED95E1EE-71CE-48AD-BC8F-53066AEFAE9D}"/>
    <cellStyle name="Currency 108" xfId="267" xr:uid="{00000000-0005-0000-0000-00000A010000}"/>
    <cellStyle name="Currency 108 2" xfId="861" xr:uid="{3929356B-CF73-4921-8CE1-7898D5EEA3AE}"/>
    <cellStyle name="Currency 109" xfId="268" xr:uid="{00000000-0005-0000-0000-00000B010000}"/>
    <cellStyle name="Currency 109 2" xfId="862" xr:uid="{6FD185E6-E379-4C9A-B66D-2218AC1B3717}"/>
    <cellStyle name="Currency 11" xfId="269" xr:uid="{00000000-0005-0000-0000-00000C010000}"/>
    <cellStyle name="Currency 11 2" xfId="863" xr:uid="{6539F5C7-D2E5-49DE-84A2-8CEE68400CE5}"/>
    <cellStyle name="Currency 110" xfId="270" xr:uid="{00000000-0005-0000-0000-00000D010000}"/>
    <cellStyle name="Currency 110 2" xfId="864" xr:uid="{FF40DF68-21DA-4BE6-8257-B7CEA4A24F2D}"/>
    <cellStyle name="Currency 111" xfId="271" xr:uid="{00000000-0005-0000-0000-00000E010000}"/>
    <cellStyle name="Currency 111 2" xfId="865" xr:uid="{21518010-14A8-4DC8-B39A-372104E0F6BD}"/>
    <cellStyle name="Currency 112" xfId="272" xr:uid="{00000000-0005-0000-0000-00000F010000}"/>
    <cellStyle name="Currency 112 2" xfId="866" xr:uid="{42F2F0C2-8C4F-4CC9-8154-EA006C2365AA}"/>
    <cellStyle name="Currency 113" xfId="273" xr:uid="{00000000-0005-0000-0000-000010010000}"/>
    <cellStyle name="Currency 113 2" xfId="867" xr:uid="{401590CA-AD1D-4C73-971E-B934201AA629}"/>
    <cellStyle name="Currency 114" xfId="274" xr:uid="{00000000-0005-0000-0000-000011010000}"/>
    <cellStyle name="Currency 114 2" xfId="868" xr:uid="{FA818EB6-D8C4-4128-8B65-1B403D444E79}"/>
    <cellStyle name="Currency 115" xfId="275" xr:uid="{00000000-0005-0000-0000-000012010000}"/>
    <cellStyle name="Currency 115 2" xfId="869" xr:uid="{A0FAF40C-6171-4AF7-B85B-E9B20033B0E4}"/>
    <cellStyle name="Currency 116" xfId="276" xr:uid="{00000000-0005-0000-0000-000013010000}"/>
    <cellStyle name="Currency 116 2" xfId="870" xr:uid="{0521BB7E-DC94-4C51-810B-4E46AB102A31}"/>
    <cellStyle name="Currency 117" xfId="277" xr:uid="{00000000-0005-0000-0000-000014010000}"/>
    <cellStyle name="Currency 117 2" xfId="871" xr:uid="{ADAA2A1C-D430-4AC6-A856-1B35705D7363}"/>
    <cellStyle name="Currency 118" xfId="278" xr:uid="{00000000-0005-0000-0000-000015010000}"/>
    <cellStyle name="Currency 118 2" xfId="872" xr:uid="{2C58B9D1-7C84-4EFB-9460-94D87668BBE4}"/>
    <cellStyle name="Currency 119" xfId="279" xr:uid="{00000000-0005-0000-0000-000016010000}"/>
    <cellStyle name="Currency 119 2" xfId="873" xr:uid="{7AD6A420-38AB-4A79-BC2C-37BE48E2648D}"/>
    <cellStyle name="Currency 12" xfId="280" xr:uid="{00000000-0005-0000-0000-000017010000}"/>
    <cellStyle name="Currency 12 2" xfId="874" xr:uid="{265E4545-1E16-42FD-A33F-1830853E6F63}"/>
    <cellStyle name="Currency 120" xfId="281" xr:uid="{00000000-0005-0000-0000-000018010000}"/>
    <cellStyle name="Currency 120 2" xfId="875" xr:uid="{DBF3DDFA-F263-440D-9778-7C9CE37653C5}"/>
    <cellStyle name="Currency 121" xfId="282" xr:uid="{00000000-0005-0000-0000-000019010000}"/>
    <cellStyle name="Currency 121 2" xfId="876" xr:uid="{E0B603A7-A603-4EE8-8D9C-56EF7AED8FED}"/>
    <cellStyle name="Currency 122" xfId="283" xr:uid="{00000000-0005-0000-0000-00001A010000}"/>
    <cellStyle name="Currency 122 2" xfId="877" xr:uid="{FD5D4B38-BA02-4BC3-9162-A3FF74AAA978}"/>
    <cellStyle name="Currency 123" xfId="284" xr:uid="{00000000-0005-0000-0000-00001B010000}"/>
    <cellStyle name="Currency 123 2" xfId="878" xr:uid="{935BCFB7-C655-4ED8-96F9-D89457F2434A}"/>
    <cellStyle name="Currency 124" xfId="285" xr:uid="{00000000-0005-0000-0000-00001C010000}"/>
    <cellStyle name="Currency 124 2" xfId="879" xr:uid="{75D2E7C3-BDDC-4AED-BAD6-B88956E66EAD}"/>
    <cellStyle name="Currency 125" xfId="286" xr:uid="{00000000-0005-0000-0000-00001D010000}"/>
    <cellStyle name="Currency 125 2" xfId="880" xr:uid="{15B08F90-C66F-442B-854B-E0CE162D051A}"/>
    <cellStyle name="Currency 126" xfId="287" xr:uid="{00000000-0005-0000-0000-00001E010000}"/>
    <cellStyle name="Currency 126 2" xfId="881" xr:uid="{E4D87C98-1C75-4422-B436-4FFB1281C5D7}"/>
    <cellStyle name="Currency 127" xfId="288" xr:uid="{00000000-0005-0000-0000-00001F010000}"/>
    <cellStyle name="Currency 127 2" xfId="882" xr:uid="{BE8DC63F-963A-41CC-B28E-7538770692D7}"/>
    <cellStyle name="Currency 128" xfId="289" xr:uid="{00000000-0005-0000-0000-000020010000}"/>
    <cellStyle name="Currency 128 2" xfId="883" xr:uid="{FA73C7BD-6334-4E37-8C78-8FEFEAF7FB6E}"/>
    <cellStyle name="Currency 129" xfId="290" xr:uid="{00000000-0005-0000-0000-000021010000}"/>
    <cellStyle name="Currency 129 2" xfId="884" xr:uid="{ADB68CE1-7830-466D-93C9-432EBF668D1A}"/>
    <cellStyle name="Currency 13" xfId="291" xr:uid="{00000000-0005-0000-0000-000022010000}"/>
    <cellStyle name="Currency 13 2" xfId="885" xr:uid="{FD72ACC3-3569-46B9-A7EF-AAE11C0C9717}"/>
    <cellStyle name="Currency 130" xfId="292" xr:uid="{00000000-0005-0000-0000-000023010000}"/>
    <cellStyle name="Currency 130 2" xfId="886" xr:uid="{CF77310B-D80B-45CE-A140-5C2A8ED3E637}"/>
    <cellStyle name="Currency 131" xfId="293" xr:uid="{00000000-0005-0000-0000-000024010000}"/>
    <cellStyle name="Currency 131 2" xfId="887" xr:uid="{C0196798-E6FD-41FB-9B32-C6E5477E14E3}"/>
    <cellStyle name="Currency 132" xfId="294" xr:uid="{00000000-0005-0000-0000-000025010000}"/>
    <cellStyle name="Currency 132 2" xfId="888" xr:uid="{A6ACA351-8356-43B4-B0A8-D28E743FF873}"/>
    <cellStyle name="Currency 133" xfId="295" xr:uid="{00000000-0005-0000-0000-000026010000}"/>
    <cellStyle name="Currency 133 2" xfId="889" xr:uid="{D2735A40-60AC-43B7-BA9C-0A85223B8196}"/>
    <cellStyle name="Currency 134" xfId="296" xr:uid="{00000000-0005-0000-0000-000027010000}"/>
    <cellStyle name="Currency 134 2" xfId="890" xr:uid="{954D9348-2AD1-4902-A625-FE466D1AFBE1}"/>
    <cellStyle name="Currency 135" xfId="297" xr:uid="{00000000-0005-0000-0000-000028010000}"/>
    <cellStyle name="Currency 135 2" xfId="891" xr:uid="{D5D8A6DF-6404-4B39-A2D4-645D61468B54}"/>
    <cellStyle name="Currency 136" xfId="298" xr:uid="{00000000-0005-0000-0000-000029010000}"/>
    <cellStyle name="Currency 136 2" xfId="892" xr:uid="{0E757D1D-3F77-4C39-AC47-1988B4DF8843}"/>
    <cellStyle name="Currency 137" xfId="299" xr:uid="{00000000-0005-0000-0000-00002A010000}"/>
    <cellStyle name="Currency 137 2" xfId="893" xr:uid="{E383C968-3D00-459C-A612-963B16BF2CB2}"/>
    <cellStyle name="Currency 138" xfId="300" xr:uid="{00000000-0005-0000-0000-00002B010000}"/>
    <cellStyle name="Currency 138 2" xfId="894" xr:uid="{837EB094-8FA7-444B-849F-4FCF26D8A15E}"/>
    <cellStyle name="Currency 139" xfId="301" xr:uid="{00000000-0005-0000-0000-00002C010000}"/>
    <cellStyle name="Currency 139 2" xfId="895" xr:uid="{1F08B603-07BA-46A4-857E-0108FAC3C96E}"/>
    <cellStyle name="Currency 14" xfId="302" xr:uid="{00000000-0005-0000-0000-00002D010000}"/>
    <cellStyle name="Currency 14 2" xfId="896" xr:uid="{FDB640B2-BDDD-4BDD-A425-EACC1A6F7E1C}"/>
    <cellStyle name="Currency 140" xfId="303" xr:uid="{00000000-0005-0000-0000-00002E010000}"/>
    <cellStyle name="Currency 140 2" xfId="897" xr:uid="{DF5E0AAA-0FCC-40E0-90EB-9E3B764CF014}"/>
    <cellStyle name="Currency 141" xfId="304" xr:uid="{00000000-0005-0000-0000-00002F010000}"/>
    <cellStyle name="Currency 141 2" xfId="898" xr:uid="{B1021CAD-3FF8-4A2E-AED2-47BE463CC413}"/>
    <cellStyle name="Currency 142" xfId="305" xr:uid="{00000000-0005-0000-0000-000030010000}"/>
    <cellStyle name="Currency 142 2" xfId="899" xr:uid="{FD13465D-A752-4BDB-A356-FABE0ED5530E}"/>
    <cellStyle name="Currency 143" xfId="306" xr:uid="{00000000-0005-0000-0000-000031010000}"/>
    <cellStyle name="Currency 143 2" xfId="900" xr:uid="{E0467299-1129-48BF-AF00-20B6F0650CCD}"/>
    <cellStyle name="Currency 144" xfId="307" xr:uid="{00000000-0005-0000-0000-000032010000}"/>
    <cellStyle name="Currency 144 2" xfId="901" xr:uid="{435A885C-7988-4DA7-B589-B88383C53303}"/>
    <cellStyle name="Currency 145" xfId="308" xr:uid="{00000000-0005-0000-0000-000033010000}"/>
    <cellStyle name="Currency 145 2" xfId="902" xr:uid="{2B3D31EB-3299-4946-9176-3A0E936F11E2}"/>
    <cellStyle name="Currency 146" xfId="309" xr:uid="{00000000-0005-0000-0000-000034010000}"/>
    <cellStyle name="Currency 146 2" xfId="903" xr:uid="{CBA46C09-4505-4958-B131-43AF43399E3D}"/>
    <cellStyle name="Currency 147" xfId="310" xr:uid="{00000000-0005-0000-0000-000035010000}"/>
    <cellStyle name="Currency 147 2" xfId="904" xr:uid="{4A0F4FE0-E85E-4E1B-8CAD-49AE4BFCB667}"/>
    <cellStyle name="Currency 148" xfId="311" xr:uid="{00000000-0005-0000-0000-000036010000}"/>
    <cellStyle name="Currency 148 2" xfId="905" xr:uid="{FB1C9A38-3B8E-48DC-AA3C-8E34DC70F736}"/>
    <cellStyle name="Currency 149" xfId="312" xr:uid="{00000000-0005-0000-0000-000037010000}"/>
    <cellStyle name="Currency 149 2" xfId="906" xr:uid="{2C3B0DF3-C89B-47BA-8D43-A3D83372995F}"/>
    <cellStyle name="Currency 15" xfId="313" xr:uid="{00000000-0005-0000-0000-000038010000}"/>
    <cellStyle name="Currency 15 2" xfId="907" xr:uid="{BF081B2D-C7F5-4B79-B6A5-C9EFD22CDF38}"/>
    <cellStyle name="Currency 150" xfId="314" xr:uid="{00000000-0005-0000-0000-000039010000}"/>
    <cellStyle name="Currency 150 2" xfId="908" xr:uid="{796DA763-C3A0-48BB-9717-C6A89FE8255D}"/>
    <cellStyle name="Currency 151" xfId="315" xr:uid="{00000000-0005-0000-0000-00003A010000}"/>
    <cellStyle name="Currency 151 2" xfId="909" xr:uid="{BCC8A3A5-C9D1-4A6A-B3EE-DB6956BBE761}"/>
    <cellStyle name="Currency 152" xfId="316" xr:uid="{00000000-0005-0000-0000-00003B010000}"/>
    <cellStyle name="Currency 152 2" xfId="910" xr:uid="{9E50EA73-60CA-41C3-8CC4-89BF1E1153F3}"/>
    <cellStyle name="Currency 153" xfId="317" xr:uid="{00000000-0005-0000-0000-00003C010000}"/>
    <cellStyle name="Currency 153 2" xfId="911" xr:uid="{021E1D89-97AA-49F0-8ACD-C9AE9183A280}"/>
    <cellStyle name="Currency 154" xfId="318" xr:uid="{00000000-0005-0000-0000-00003D010000}"/>
    <cellStyle name="Currency 154 2" xfId="912" xr:uid="{CB73C1CC-28A6-461B-B42B-B0386449AB60}"/>
    <cellStyle name="Currency 155" xfId="319" xr:uid="{00000000-0005-0000-0000-00003E010000}"/>
    <cellStyle name="Currency 155 2" xfId="913" xr:uid="{CE202185-D7A2-4C11-A02B-B744C824CCD3}"/>
    <cellStyle name="Currency 156" xfId="320" xr:uid="{00000000-0005-0000-0000-00003F010000}"/>
    <cellStyle name="Currency 156 2" xfId="914" xr:uid="{28D1E56D-A536-414F-BDAA-E93020F83201}"/>
    <cellStyle name="Currency 157" xfId="321" xr:uid="{00000000-0005-0000-0000-000040010000}"/>
    <cellStyle name="Currency 157 2" xfId="915" xr:uid="{734208E4-1F1B-4990-9256-B70ED3EA3E21}"/>
    <cellStyle name="Currency 158" xfId="322" xr:uid="{00000000-0005-0000-0000-000041010000}"/>
    <cellStyle name="Currency 158 2" xfId="916" xr:uid="{D9AC9C60-3EA7-4634-B4EF-F7235FD7488D}"/>
    <cellStyle name="Currency 159" xfId="323" xr:uid="{00000000-0005-0000-0000-000042010000}"/>
    <cellStyle name="Currency 159 2" xfId="917" xr:uid="{4E17DDF4-2A7F-403D-A7E8-76C1823FEF00}"/>
    <cellStyle name="Currency 16" xfId="324" xr:uid="{00000000-0005-0000-0000-000043010000}"/>
    <cellStyle name="Currency 16 2" xfId="918" xr:uid="{7678B5C4-2800-467B-A4EB-F5D5B48F2FB7}"/>
    <cellStyle name="Currency 160" xfId="325" xr:uid="{00000000-0005-0000-0000-000044010000}"/>
    <cellStyle name="Currency 160 2" xfId="919" xr:uid="{64FE1657-0E16-425B-9D49-650C3AB5FBFE}"/>
    <cellStyle name="Currency 161" xfId="326" xr:uid="{00000000-0005-0000-0000-000045010000}"/>
    <cellStyle name="Currency 161 2" xfId="920" xr:uid="{0DFEC3CF-B35B-478B-8B70-92DB951C6A0E}"/>
    <cellStyle name="Currency 162" xfId="327" xr:uid="{00000000-0005-0000-0000-000046010000}"/>
    <cellStyle name="Currency 162 2" xfId="921" xr:uid="{939F2E7D-0402-44C6-923D-79EC7CB79F86}"/>
    <cellStyle name="Currency 163" xfId="328" xr:uid="{00000000-0005-0000-0000-000047010000}"/>
    <cellStyle name="Currency 163 2" xfId="922" xr:uid="{4DC17576-DEF6-4CA5-A6D2-D7F4FEFC0CE7}"/>
    <cellStyle name="Currency 164" xfId="329" xr:uid="{00000000-0005-0000-0000-000048010000}"/>
    <cellStyle name="Currency 164 2" xfId="923" xr:uid="{C64800A6-AF2F-44E2-9522-6B410F4ED166}"/>
    <cellStyle name="Currency 165" xfId="330" xr:uid="{00000000-0005-0000-0000-000049010000}"/>
    <cellStyle name="Currency 165 2" xfId="924" xr:uid="{94710B86-D895-4E2E-B980-E9581C6EC6C8}"/>
    <cellStyle name="Currency 166" xfId="331" xr:uid="{00000000-0005-0000-0000-00004A010000}"/>
    <cellStyle name="Currency 166 2" xfId="925" xr:uid="{20360A9D-0C15-4D14-B927-B46EE635E4AF}"/>
    <cellStyle name="Currency 167" xfId="332" xr:uid="{00000000-0005-0000-0000-00004B010000}"/>
    <cellStyle name="Currency 167 2" xfId="926" xr:uid="{A0C458E0-49D8-4BC6-895D-B0EF9C4740DA}"/>
    <cellStyle name="Currency 168" xfId="333" xr:uid="{00000000-0005-0000-0000-00004C010000}"/>
    <cellStyle name="Currency 168 2" xfId="927" xr:uid="{C050CEDA-091F-4838-8C40-44FADF993ACA}"/>
    <cellStyle name="Currency 169" xfId="334" xr:uid="{00000000-0005-0000-0000-00004D010000}"/>
    <cellStyle name="Currency 169 2" xfId="928" xr:uid="{9686B125-69B4-4A2A-AD39-E31A5EC7E384}"/>
    <cellStyle name="Currency 17" xfId="335" xr:uid="{00000000-0005-0000-0000-00004E010000}"/>
    <cellStyle name="Currency 17 2" xfId="929" xr:uid="{07639112-9EEB-4822-BEDC-DEBA746B7E63}"/>
    <cellStyle name="Currency 170" xfId="336" xr:uid="{00000000-0005-0000-0000-00004F010000}"/>
    <cellStyle name="Currency 170 2" xfId="930" xr:uid="{95DB7CA2-128C-45F7-A9E2-83A677D7D549}"/>
    <cellStyle name="Currency 171" xfId="337" xr:uid="{00000000-0005-0000-0000-000050010000}"/>
    <cellStyle name="Currency 171 2" xfId="931" xr:uid="{E44962D2-B391-420C-AE6F-E87A7F3F55C5}"/>
    <cellStyle name="Currency 172" xfId="338" xr:uid="{00000000-0005-0000-0000-000051010000}"/>
    <cellStyle name="Currency 172 2" xfId="932" xr:uid="{B29881C3-6B28-4E83-B1C9-555753BCF44D}"/>
    <cellStyle name="Currency 173" xfId="339" xr:uid="{00000000-0005-0000-0000-000052010000}"/>
    <cellStyle name="Currency 173 2" xfId="933" xr:uid="{4BA94BB1-F46C-4250-A6EB-BCB045D44345}"/>
    <cellStyle name="Currency 174" xfId="340" xr:uid="{00000000-0005-0000-0000-000053010000}"/>
    <cellStyle name="Currency 174 2" xfId="934" xr:uid="{1DD05A45-1359-4E5D-A1AF-60D32921C8C0}"/>
    <cellStyle name="Currency 175" xfId="341" xr:uid="{00000000-0005-0000-0000-000054010000}"/>
    <cellStyle name="Currency 175 2" xfId="935" xr:uid="{CE46BB31-D4CA-43A4-B30F-1BBBE34E6B45}"/>
    <cellStyle name="Currency 176" xfId="342" xr:uid="{00000000-0005-0000-0000-000055010000}"/>
    <cellStyle name="Currency 176 2" xfId="936" xr:uid="{C8824E0B-799B-4BA2-BB51-38DDA7EBBFE7}"/>
    <cellStyle name="Currency 177" xfId="343" xr:uid="{00000000-0005-0000-0000-000056010000}"/>
    <cellStyle name="Currency 177 2" xfId="937" xr:uid="{F1FC07D0-1748-48C9-885B-87B2F9F69AD6}"/>
    <cellStyle name="Currency 178" xfId="344" xr:uid="{00000000-0005-0000-0000-000057010000}"/>
    <cellStyle name="Currency 178 2" xfId="938" xr:uid="{C342B278-8511-4B3C-99FA-DDA66969EA4D}"/>
    <cellStyle name="Currency 179" xfId="345" xr:uid="{00000000-0005-0000-0000-000058010000}"/>
    <cellStyle name="Currency 179 2" xfId="939" xr:uid="{615A42CD-54E3-4B88-86D6-7303E1804944}"/>
    <cellStyle name="Currency 18" xfId="346" xr:uid="{00000000-0005-0000-0000-000059010000}"/>
    <cellStyle name="Currency 18 2" xfId="940" xr:uid="{B8EB4291-6173-48EC-9B94-C37406DDB5AC}"/>
    <cellStyle name="Currency 180" xfId="347" xr:uid="{00000000-0005-0000-0000-00005A010000}"/>
    <cellStyle name="Currency 180 2" xfId="941" xr:uid="{8E03A4F6-FC09-4E9B-8405-09C2689530FA}"/>
    <cellStyle name="Currency 181" xfId="348" xr:uid="{00000000-0005-0000-0000-00005B010000}"/>
    <cellStyle name="Currency 181 2" xfId="942" xr:uid="{E7780F95-C7B1-4B3B-B7AE-3DEC6F9FCD29}"/>
    <cellStyle name="Currency 182" xfId="349" xr:uid="{00000000-0005-0000-0000-00005C010000}"/>
    <cellStyle name="Currency 182 2" xfId="943" xr:uid="{4C083EE7-1E70-466F-9CC3-8EA3127D6D1C}"/>
    <cellStyle name="Currency 183" xfId="350" xr:uid="{00000000-0005-0000-0000-00005D010000}"/>
    <cellStyle name="Currency 183 2" xfId="944" xr:uid="{53C439BE-388E-4F01-A7F2-2585CEFC380E}"/>
    <cellStyle name="Currency 184" xfId="351" xr:uid="{00000000-0005-0000-0000-00005E010000}"/>
    <cellStyle name="Currency 184 2" xfId="945" xr:uid="{A0B6731B-1F62-422A-9A5C-7E7319B31393}"/>
    <cellStyle name="Currency 185" xfId="352" xr:uid="{00000000-0005-0000-0000-00005F010000}"/>
    <cellStyle name="Currency 185 2" xfId="946" xr:uid="{B97BD3BA-9E44-4876-B5BB-AFA634B408DF}"/>
    <cellStyle name="Currency 186" xfId="353" xr:uid="{00000000-0005-0000-0000-000060010000}"/>
    <cellStyle name="Currency 186 2" xfId="947" xr:uid="{9C61F7E8-67C5-4164-AD7A-AF422A7E8E19}"/>
    <cellStyle name="Currency 187" xfId="354" xr:uid="{00000000-0005-0000-0000-000061010000}"/>
    <cellStyle name="Currency 187 2" xfId="948" xr:uid="{1E716A68-7FA1-4C1B-80F1-B32FBFB5A805}"/>
    <cellStyle name="Currency 188" xfId="355" xr:uid="{00000000-0005-0000-0000-000062010000}"/>
    <cellStyle name="Currency 188 2" xfId="949" xr:uid="{BCC8387C-B810-4C92-A67F-F07A6985DA20}"/>
    <cellStyle name="Currency 189" xfId="356" xr:uid="{00000000-0005-0000-0000-000063010000}"/>
    <cellStyle name="Currency 189 2" xfId="950" xr:uid="{20B33BD9-F98D-4F19-A7F2-BB3666F67382}"/>
    <cellStyle name="Currency 19" xfId="357" xr:uid="{00000000-0005-0000-0000-000064010000}"/>
    <cellStyle name="Currency 19 2" xfId="951" xr:uid="{ED1C9E74-8261-4A19-9B88-C77AEF3DF86E}"/>
    <cellStyle name="Currency 190" xfId="358" xr:uid="{00000000-0005-0000-0000-000065010000}"/>
    <cellStyle name="Currency 190 2" xfId="952" xr:uid="{3FB83926-70C4-4EEC-865D-AF89F86CD51B}"/>
    <cellStyle name="Currency 191" xfId="359" xr:uid="{00000000-0005-0000-0000-000066010000}"/>
    <cellStyle name="Currency 191 2" xfId="953" xr:uid="{94F71409-E726-4790-A9E7-6F11D0F836F9}"/>
    <cellStyle name="Currency 192" xfId="360" xr:uid="{00000000-0005-0000-0000-000067010000}"/>
    <cellStyle name="Currency 192 2" xfId="954" xr:uid="{1D707404-D594-4662-94AB-B2E95A7F2891}"/>
    <cellStyle name="Currency 193" xfId="361" xr:uid="{00000000-0005-0000-0000-000068010000}"/>
    <cellStyle name="Currency 193 2" xfId="955" xr:uid="{23B136F2-EE4B-4DDD-ADEF-C45E684FA519}"/>
    <cellStyle name="Currency 194" xfId="362" xr:uid="{00000000-0005-0000-0000-000069010000}"/>
    <cellStyle name="Currency 194 2" xfId="956" xr:uid="{6C4BE748-98E4-4AF1-8600-09A700807763}"/>
    <cellStyle name="Currency 195" xfId="363" xr:uid="{00000000-0005-0000-0000-00006A010000}"/>
    <cellStyle name="Currency 195 2" xfId="957" xr:uid="{9E559CFC-C664-4184-BB73-65E3AF62625D}"/>
    <cellStyle name="Currency 196" xfId="364" xr:uid="{00000000-0005-0000-0000-00006B010000}"/>
    <cellStyle name="Currency 196 2" xfId="958" xr:uid="{2765E66C-9EA2-4B26-98A0-0978F5E7BB2A}"/>
    <cellStyle name="Currency 197" xfId="365" xr:uid="{00000000-0005-0000-0000-00006C010000}"/>
    <cellStyle name="Currency 197 2" xfId="959" xr:uid="{C53B2166-FABE-4494-BA0E-6BBC99289530}"/>
    <cellStyle name="Currency 198" xfId="366" xr:uid="{00000000-0005-0000-0000-00006D010000}"/>
    <cellStyle name="Currency 198 2" xfId="960" xr:uid="{9BAD4669-0460-4E77-B336-C015C7D5BD92}"/>
    <cellStyle name="Currency 199" xfId="367" xr:uid="{00000000-0005-0000-0000-00006E010000}"/>
    <cellStyle name="Currency 199 2" xfId="961" xr:uid="{C683FB7F-33F9-47E0-AAB3-1971BDFF2017}"/>
    <cellStyle name="Currency 2" xfId="368" xr:uid="{00000000-0005-0000-0000-00006F010000}"/>
    <cellStyle name="Currency 2 2" xfId="962" xr:uid="{0C0C0110-B1C7-448F-B5AA-9333E64C170C}"/>
    <cellStyle name="Currency 20" xfId="369" xr:uid="{00000000-0005-0000-0000-000070010000}"/>
    <cellStyle name="Currency 20 2" xfId="963" xr:uid="{782083A8-AF21-472B-AA6F-828E5CCB9D6F}"/>
    <cellStyle name="Currency 200" xfId="370" xr:uid="{00000000-0005-0000-0000-000071010000}"/>
    <cellStyle name="Currency 200 2" xfId="964" xr:uid="{20BEA240-FC7D-4F62-8203-F4C147AC209A}"/>
    <cellStyle name="Currency 201" xfId="371" xr:uid="{00000000-0005-0000-0000-000072010000}"/>
    <cellStyle name="Currency 201 2" xfId="965" xr:uid="{09B060AD-789B-432D-AE31-BC0EBA7BB5F4}"/>
    <cellStyle name="Currency 202" xfId="372" xr:uid="{00000000-0005-0000-0000-000073010000}"/>
    <cellStyle name="Currency 202 2" xfId="966" xr:uid="{FD4DCB40-102F-4985-92EC-2CA93F489B19}"/>
    <cellStyle name="Currency 203" xfId="373" xr:uid="{00000000-0005-0000-0000-000074010000}"/>
    <cellStyle name="Currency 203 2" xfId="967" xr:uid="{57D369FA-FD24-4B06-B9C0-71E880CE1A3B}"/>
    <cellStyle name="Currency 204" xfId="374" xr:uid="{00000000-0005-0000-0000-000075010000}"/>
    <cellStyle name="Currency 204 2" xfId="968" xr:uid="{1333FC9E-A864-4D5C-B565-B9884FD444F0}"/>
    <cellStyle name="Currency 205" xfId="375" xr:uid="{00000000-0005-0000-0000-000076010000}"/>
    <cellStyle name="Currency 205 2" xfId="969" xr:uid="{544B8128-374A-4C44-9426-3B949949CE4D}"/>
    <cellStyle name="Currency 206" xfId="376" xr:uid="{00000000-0005-0000-0000-000077010000}"/>
    <cellStyle name="Currency 206 2" xfId="970" xr:uid="{C81A1F65-06E8-4AF1-A4D3-DC909E9070F3}"/>
    <cellStyle name="Currency 207" xfId="377" xr:uid="{00000000-0005-0000-0000-000078010000}"/>
    <cellStyle name="Currency 207 2" xfId="971" xr:uid="{649E06B0-A105-4EC4-8415-3C39EBE5EDE9}"/>
    <cellStyle name="Currency 208" xfId="378" xr:uid="{00000000-0005-0000-0000-000079010000}"/>
    <cellStyle name="Currency 208 2" xfId="972" xr:uid="{CA9CC32C-AB9D-4C9B-B811-E2501EB6D7F5}"/>
    <cellStyle name="Currency 209" xfId="379" xr:uid="{00000000-0005-0000-0000-00007A010000}"/>
    <cellStyle name="Currency 209 2" xfId="973" xr:uid="{0F2895F8-ED76-4EA3-A1FC-1A5CBD95049D}"/>
    <cellStyle name="Currency 21" xfId="380" xr:uid="{00000000-0005-0000-0000-00007B010000}"/>
    <cellStyle name="Currency 21 2" xfId="974" xr:uid="{D7CC8875-6FEA-4A06-BF6D-D057C8CF466B}"/>
    <cellStyle name="Currency 210" xfId="381" xr:uid="{00000000-0005-0000-0000-00007C010000}"/>
    <cellStyle name="Currency 210 2" xfId="975" xr:uid="{F1CF9AA5-043F-4A94-BD01-570FC07C4393}"/>
    <cellStyle name="Currency 211" xfId="382" xr:uid="{00000000-0005-0000-0000-00007D010000}"/>
    <cellStyle name="Currency 211 2" xfId="976" xr:uid="{20B0194B-D441-480C-B9E1-1F06CA49CEF9}"/>
    <cellStyle name="Currency 212" xfId="383" xr:uid="{00000000-0005-0000-0000-00007E010000}"/>
    <cellStyle name="Currency 212 2" xfId="977" xr:uid="{91EE3BA8-ACE5-4119-B54B-2B91A2F1DF9E}"/>
    <cellStyle name="Currency 213" xfId="384" xr:uid="{00000000-0005-0000-0000-00007F010000}"/>
    <cellStyle name="Currency 213 2" xfId="978" xr:uid="{EE4402C8-C6FB-4C6F-9781-1C6C208A651B}"/>
    <cellStyle name="Currency 214" xfId="385" xr:uid="{00000000-0005-0000-0000-000080010000}"/>
    <cellStyle name="Currency 214 2" xfId="979" xr:uid="{CF4E97A7-6827-4668-8313-6738EE17ECD2}"/>
    <cellStyle name="Currency 215" xfId="386" xr:uid="{00000000-0005-0000-0000-000081010000}"/>
    <cellStyle name="Currency 215 2" xfId="980" xr:uid="{7F0D93F0-A12E-4541-B8BA-44D94B73D617}"/>
    <cellStyle name="Currency 216" xfId="387" xr:uid="{00000000-0005-0000-0000-000082010000}"/>
    <cellStyle name="Currency 216 2" xfId="981" xr:uid="{A3995FC1-50EB-4EAB-8C02-EDD021D47CAB}"/>
    <cellStyle name="Currency 217" xfId="388" xr:uid="{00000000-0005-0000-0000-000083010000}"/>
    <cellStyle name="Currency 217 2" xfId="982" xr:uid="{E541BFE9-6E09-4828-96E7-BB32F5C5BA0B}"/>
    <cellStyle name="Currency 218" xfId="389" xr:uid="{00000000-0005-0000-0000-000084010000}"/>
    <cellStyle name="Currency 218 2" xfId="983" xr:uid="{28AC9BD9-0AFE-4340-A106-C87DC73D1249}"/>
    <cellStyle name="Currency 219" xfId="390" xr:uid="{00000000-0005-0000-0000-000085010000}"/>
    <cellStyle name="Currency 219 2" xfId="984" xr:uid="{322F4A74-B5CE-49B6-9848-51AB395C6F36}"/>
    <cellStyle name="Currency 22" xfId="391" xr:uid="{00000000-0005-0000-0000-000086010000}"/>
    <cellStyle name="Currency 22 2" xfId="985" xr:uid="{309E81F8-A020-44E7-86E5-0A24788FE585}"/>
    <cellStyle name="Currency 220" xfId="392" xr:uid="{00000000-0005-0000-0000-000087010000}"/>
    <cellStyle name="Currency 220 2" xfId="986" xr:uid="{0D253019-00CE-48F0-BD46-0D0B0FBDD382}"/>
    <cellStyle name="Currency 221" xfId="393" xr:uid="{00000000-0005-0000-0000-000088010000}"/>
    <cellStyle name="Currency 221 2" xfId="987" xr:uid="{8F917719-0873-4F9C-A0E6-160486F18927}"/>
    <cellStyle name="Currency 222" xfId="394" xr:uid="{00000000-0005-0000-0000-000089010000}"/>
    <cellStyle name="Currency 222 2" xfId="988" xr:uid="{AC93D28E-6610-4F15-94D0-B3642A70A141}"/>
    <cellStyle name="Currency 223" xfId="395" xr:uid="{00000000-0005-0000-0000-00008A010000}"/>
    <cellStyle name="Currency 223 2" xfId="989" xr:uid="{171D3B3A-47E9-4121-9AC8-6765E4C6086B}"/>
    <cellStyle name="Currency 23" xfId="396" xr:uid="{00000000-0005-0000-0000-00008B010000}"/>
    <cellStyle name="Currency 23 2" xfId="990" xr:uid="{88A4F729-2652-4F1D-9883-0B3E19D53FFD}"/>
    <cellStyle name="Currency 24" xfId="397" xr:uid="{00000000-0005-0000-0000-00008C010000}"/>
    <cellStyle name="Currency 24 2" xfId="991" xr:uid="{1B80AB24-39FF-4633-9190-F054F7CBA06E}"/>
    <cellStyle name="Currency 25" xfId="398" xr:uid="{00000000-0005-0000-0000-00008D010000}"/>
    <cellStyle name="Currency 25 2" xfId="992" xr:uid="{7D3F5664-FA76-4ACC-8AF4-896F86C912DC}"/>
    <cellStyle name="Currency 26" xfId="399" xr:uid="{00000000-0005-0000-0000-00008E010000}"/>
    <cellStyle name="Currency 26 2" xfId="993" xr:uid="{382751B9-77A0-4643-8AC9-874E3C5FA639}"/>
    <cellStyle name="Currency 27" xfId="400" xr:uid="{00000000-0005-0000-0000-00008F010000}"/>
    <cellStyle name="Currency 27 2" xfId="994" xr:uid="{1319B29E-8B20-4B12-BD64-BDBFACC14A50}"/>
    <cellStyle name="Currency 28" xfId="401" xr:uid="{00000000-0005-0000-0000-000090010000}"/>
    <cellStyle name="Currency 28 2" xfId="995" xr:uid="{7833BF7F-AB0C-4566-B811-7A609FFCE0D3}"/>
    <cellStyle name="Currency 29" xfId="402" xr:uid="{00000000-0005-0000-0000-000091010000}"/>
    <cellStyle name="Currency 29 2" xfId="996" xr:uid="{2240758E-6684-4CF6-B30F-3AACCAD648BF}"/>
    <cellStyle name="Currency 3" xfId="403" xr:uid="{00000000-0005-0000-0000-000092010000}"/>
    <cellStyle name="Currency 3 2" xfId="997" xr:uid="{1A37434E-1169-46C3-A464-11E44FAA40A2}"/>
    <cellStyle name="Currency 30" xfId="404" xr:uid="{00000000-0005-0000-0000-000093010000}"/>
    <cellStyle name="Currency 30 2" xfId="998" xr:uid="{C44D50DF-5359-49A9-AEC3-7AEA84D7C91F}"/>
    <cellStyle name="Currency 31" xfId="405" xr:uid="{00000000-0005-0000-0000-000094010000}"/>
    <cellStyle name="Currency 31 2" xfId="999" xr:uid="{7A74D49C-1C7A-4248-91CE-74D2EC6986C9}"/>
    <cellStyle name="Currency 32" xfId="406" xr:uid="{00000000-0005-0000-0000-000095010000}"/>
    <cellStyle name="Currency 32 2" xfId="1000" xr:uid="{F45B03B6-2AE9-4F18-93A7-27482C04B983}"/>
    <cellStyle name="Currency 33" xfId="407" xr:uid="{00000000-0005-0000-0000-000096010000}"/>
    <cellStyle name="Currency 33 2" xfId="1001" xr:uid="{2B5E290A-3EC6-44E0-8ACE-99D5319908AC}"/>
    <cellStyle name="Currency 34" xfId="408" xr:uid="{00000000-0005-0000-0000-000097010000}"/>
    <cellStyle name="Currency 34 2" xfId="1002" xr:uid="{C2CE490C-8231-4646-8AD7-660949BD35DE}"/>
    <cellStyle name="Currency 35" xfId="409" xr:uid="{00000000-0005-0000-0000-000098010000}"/>
    <cellStyle name="Currency 35 2" xfId="1003" xr:uid="{E5F65602-E4BC-4464-8181-73D1927E5552}"/>
    <cellStyle name="Currency 36" xfId="410" xr:uid="{00000000-0005-0000-0000-000099010000}"/>
    <cellStyle name="Currency 36 2" xfId="1004" xr:uid="{F55B118D-E43F-4706-9349-9820CC71E886}"/>
    <cellStyle name="Currency 37" xfId="411" xr:uid="{00000000-0005-0000-0000-00009A010000}"/>
    <cellStyle name="Currency 37 2" xfId="1005" xr:uid="{037A5749-4051-42F6-8343-E3F232807E15}"/>
    <cellStyle name="Currency 38" xfId="412" xr:uid="{00000000-0005-0000-0000-00009B010000}"/>
    <cellStyle name="Currency 38 2" xfId="1006" xr:uid="{46531F14-AE21-439D-B23D-25EA6D0B713A}"/>
    <cellStyle name="Currency 39" xfId="413" xr:uid="{00000000-0005-0000-0000-00009C010000}"/>
    <cellStyle name="Currency 39 2" xfId="1007" xr:uid="{85C7C620-104A-4334-ACC0-C1F58A661270}"/>
    <cellStyle name="Currency 4" xfId="414" xr:uid="{00000000-0005-0000-0000-00009D010000}"/>
    <cellStyle name="Currency 4 2" xfId="1008" xr:uid="{5039DC20-F0F2-44F6-B65E-141C6D630016}"/>
    <cellStyle name="Currency 40" xfId="415" xr:uid="{00000000-0005-0000-0000-00009E010000}"/>
    <cellStyle name="Currency 40 2" xfId="1009" xr:uid="{FA101859-3070-4D19-B135-EC7083CD5F4C}"/>
    <cellStyle name="Currency 41" xfId="416" xr:uid="{00000000-0005-0000-0000-00009F010000}"/>
    <cellStyle name="Currency 41 2" xfId="1010" xr:uid="{14A25224-4700-4CE8-BADF-DE413ECDA715}"/>
    <cellStyle name="Currency 42" xfId="417" xr:uid="{00000000-0005-0000-0000-0000A0010000}"/>
    <cellStyle name="Currency 42 2" xfId="1011" xr:uid="{D3FA2BB9-D1E6-4E9B-8A69-F83D7C01EFC7}"/>
    <cellStyle name="Currency 43" xfId="418" xr:uid="{00000000-0005-0000-0000-0000A1010000}"/>
    <cellStyle name="Currency 43 2" xfId="1012" xr:uid="{25AF4750-CD21-4F78-B00B-C0874445000E}"/>
    <cellStyle name="Currency 44" xfId="419" xr:uid="{00000000-0005-0000-0000-0000A2010000}"/>
    <cellStyle name="Currency 44 2" xfId="1013" xr:uid="{A512D5F0-C26A-4FD2-8891-24A183C369B4}"/>
    <cellStyle name="Currency 45" xfId="420" xr:uid="{00000000-0005-0000-0000-0000A3010000}"/>
    <cellStyle name="Currency 45 2" xfId="1014" xr:uid="{DC2BB7A2-5B06-4135-8FBB-82C737FAC038}"/>
    <cellStyle name="Currency 46" xfId="421" xr:uid="{00000000-0005-0000-0000-0000A4010000}"/>
    <cellStyle name="Currency 46 2" xfId="1015" xr:uid="{202EA102-6BDF-46D6-B896-C6EBBE1EACD4}"/>
    <cellStyle name="Currency 47" xfId="422" xr:uid="{00000000-0005-0000-0000-0000A5010000}"/>
    <cellStyle name="Currency 47 2" xfId="1016" xr:uid="{BD2F4259-43FD-449D-895F-C921D6375B9D}"/>
    <cellStyle name="Currency 48" xfId="423" xr:uid="{00000000-0005-0000-0000-0000A6010000}"/>
    <cellStyle name="Currency 48 2" xfId="1017" xr:uid="{410EF99B-9763-4A12-9F4B-663DFC39152B}"/>
    <cellStyle name="Currency 49" xfId="424" xr:uid="{00000000-0005-0000-0000-0000A7010000}"/>
    <cellStyle name="Currency 49 2" xfId="1018" xr:uid="{CC65DDD9-92A2-4AD1-A0CD-4FF3B93D76E5}"/>
    <cellStyle name="Currency 5" xfId="425" xr:uid="{00000000-0005-0000-0000-0000A8010000}"/>
    <cellStyle name="Currency 5 2" xfId="1019" xr:uid="{A18FA469-F867-462C-ADB5-20444AEEB3CB}"/>
    <cellStyle name="Currency 50" xfId="426" xr:uid="{00000000-0005-0000-0000-0000A9010000}"/>
    <cellStyle name="Currency 50 2" xfId="1020" xr:uid="{E5FA2040-F106-4F8D-A566-B1D10DE4C781}"/>
    <cellStyle name="Currency 51" xfId="427" xr:uid="{00000000-0005-0000-0000-0000AA010000}"/>
    <cellStyle name="Currency 51 2" xfId="1021" xr:uid="{6EB19151-1C8A-4D88-B597-4CB3EE902AAF}"/>
    <cellStyle name="Currency 52" xfId="428" xr:uid="{00000000-0005-0000-0000-0000AB010000}"/>
    <cellStyle name="Currency 52 2" xfId="1022" xr:uid="{A55B0BA8-F048-4F99-AB45-6EC8F5B49605}"/>
    <cellStyle name="Currency 53" xfId="429" xr:uid="{00000000-0005-0000-0000-0000AC010000}"/>
    <cellStyle name="Currency 53 2" xfId="1023" xr:uid="{397B4164-F8AD-489C-AF3B-DC872DCC872D}"/>
    <cellStyle name="Currency 54" xfId="430" xr:uid="{00000000-0005-0000-0000-0000AD010000}"/>
    <cellStyle name="Currency 54 2" xfId="1024" xr:uid="{0DA1E779-A5C6-4897-9676-45D088DBDDAE}"/>
    <cellStyle name="Currency 55" xfId="431" xr:uid="{00000000-0005-0000-0000-0000AE010000}"/>
    <cellStyle name="Currency 55 2" xfId="1025" xr:uid="{2BFAD76F-BB2C-4014-8A39-F3E02654E8B5}"/>
    <cellStyle name="Currency 56" xfId="432" xr:uid="{00000000-0005-0000-0000-0000AF010000}"/>
    <cellStyle name="Currency 56 2" xfId="1026" xr:uid="{3D0CFA00-636C-48F5-8EF2-591A6E00BE37}"/>
    <cellStyle name="Currency 57" xfId="433" xr:uid="{00000000-0005-0000-0000-0000B0010000}"/>
    <cellStyle name="Currency 57 2" xfId="1027" xr:uid="{E32BCE5B-B3E0-4C3C-A714-960C4CC78201}"/>
    <cellStyle name="Currency 58" xfId="434" xr:uid="{00000000-0005-0000-0000-0000B1010000}"/>
    <cellStyle name="Currency 58 2" xfId="1028" xr:uid="{F34D1CB7-3452-4BB4-81AE-FBB0F8B24DBA}"/>
    <cellStyle name="Currency 59" xfId="435" xr:uid="{00000000-0005-0000-0000-0000B2010000}"/>
    <cellStyle name="Currency 59 2" xfId="1029" xr:uid="{3118959A-8170-40C5-B0B7-256D9306B9FF}"/>
    <cellStyle name="Currency 6" xfId="436" xr:uid="{00000000-0005-0000-0000-0000B3010000}"/>
    <cellStyle name="Currency 6 2" xfId="1030" xr:uid="{543CDB89-DD92-421C-A04D-D7F41F6C27A6}"/>
    <cellStyle name="Currency 60" xfId="437" xr:uid="{00000000-0005-0000-0000-0000B4010000}"/>
    <cellStyle name="Currency 60 2" xfId="1031" xr:uid="{5B9E22EC-02F4-4D44-BE19-45F9E22D3314}"/>
    <cellStyle name="Currency 61" xfId="438" xr:uid="{00000000-0005-0000-0000-0000B5010000}"/>
    <cellStyle name="Currency 61 2" xfId="1032" xr:uid="{E68A7285-CC08-4003-A90C-EF013BCAFB57}"/>
    <cellStyle name="Currency 62" xfId="439" xr:uid="{00000000-0005-0000-0000-0000B6010000}"/>
    <cellStyle name="Currency 62 2" xfId="1033" xr:uid="{F19B4DE2-9768-4274-B27B-8A9645E81079}"/>
    <cellStyle name="Currency 63" xfId="440" xr:uid="{00000000-0005-0000-0000-0000B7010000}"/>
    <cellStyle name="Currency 63 2" xfId="1034" xr:uid="{D6502E42-1A30-45A8-AF3A-16110679F990}"/>
    <cellStyle name="Currency 64" xfId="441" xr:uid="{00000000-0005-0000-0000-0000B8010000}"/>
    <cellStyle name="Currency 64 2" xfId="1035" xr:uid="{25639360-FD56-4917-880A-5AFAC9A30C2F}"/>
    <cellStyle name="Currency 65" xfId="442" xr:uid="{00000000-0005-0000-0000-0000B9010000}"/>
    <cellStyle name="Currency 65 2" xfId="1036" xr:uid="{FDA7720B-17A4-49E4-9B2D-26B362EFF386}"/>
    <cellStyle name="Currency 66" xfId="443" xr:uid="{00000000-0005-0000-0000-0000BA010000}"/>
    <cellStyle name="Currency 66 2" xfId="1037" xr:uid="{4D86CCFB-8F9A-4C15-BC2E-BB0F2DB3E46C}"/>
    <cellStyle name="Currency 67" xfId="444" xr:uid="{00000000-0005-0000-0000-0000BB010000}"/>
    <cellStyle name="Currency 67 2" xfId="1038" xr:uid="{BCFB6018-F419-41F9-89C3-AC34109C41B8}"/>
    <cellStyle name="Currency 68" xfId="445" xr:uid="{00000000-0005-0000-0000-0000BC010000}"/>
    <cellStyle name="Currency 68 2" xfId="1039" xr:uid="{625A9B65-8631-4249-B49C-CF19A8DEB492}"/>
    <cellStyle name="Currency 69" xfId="446" xr:uid="{00000000-0005-0000-0000-0000BD010000}"/>
    <cellStyle name="Currency 69 2" xfId="1040" xr:uid="{50C80438-4AC7-4111-991B-9BAA71850974}"/>
    <cellStyle name="Currency 7" xfId="447" xr:uid="{00000000-0005-0000-0000-0000BE010000}"/>
    <cellStyle name="Currency 7 2" xfId="1041" xr:uid="{AB340BAB-A07D-4C27-946A-20CE19F53657}"/>
    <cellStyle name="Currency 70" xfId="448" xr:uid="{00000000-0005-0000-0000-0000BF010000}"/>
    <cellStyle name="Currency 70 2" xfId="1042" xr:uid="{8956FB0B-D530-494A-80CF-8DCCBBA7D471}"/>
    <cellStyle name="Currency 71" xfId="449" xr:uid="{00000000-0005-0000-0000-0000C0010000}"/>
    <cellStyle name="Currency 71 2" xfId="1043" xr:uid="{245D8075-4BCA-4629-ADC9-BD9D18F15074}"/>
    <cellStyle name="Currency 72" xfId="450" xr:uid="{00000000-0005-0000-0000-0000C1010000}"/>
    <cellStyle name="Currency 72 2" xfId="1044" xr:uid="{908BC381-E1EC-4062-86BE-8730364DC2DE}"/>
    <cellStyle name="Currency 73" xfId="451" xr:uid="{00000000-0005-0000-0000-0000C2010000}"/>
    <cellStyle name="Currency 73 2" xfId="1045" xr:uid="{E83B6885-6FF3-40D1-95C9-E26A635E34BC}"/>
    <cellStyle name="Currency 74" xfId="452" xr:uid="{00000000-0005-0000-0000-0000C3010000}"/>
    <cellStyle name="Currency 74 2" xfId="1046" xr:uid="{B69DA57D-120B-471B-AADD-F9D50B72C56E}"/>
    <cellStyle name="Currency 75" xfId="453" xr:uid="{00000000-0005-0000-0000-0000C4010000}"/>
    <cellStyle name="Currency 75 2" xfId="1047" xr:uid="{A4F837B3-601E-480F-B651-F5DC3E786DDF}"/>
    <cellStyle name="Currency 76" xfId="454" xr:uid="{00000000-0005-0000-0000-0000C5010000}"/>
    <cellStyle name="Currency 76 2" xfId="1048" xr:uid="{D3980EE4-EB62-4556-A541-7FB58BD25543}"/>
    <cellStyle name="Currency 77" xfId="455" xr:uid="{00000000-0005-0000-0000-0000C6010000}"/>
    <cellStyle name="Currency 77 2" xfId="1049" xr:uid="{045AD7CF-076B-484A-A2F3-47D996F34529}"/>
    <cellStyle name="Currency 78" xfId="456" xr:uid="{00000000-0005-0000-0000-0000C7010000}"/>
    <cellStyle name="Currency 78 2" xfId="1050" xr:uid="{B916B229-B1E0-4FFC-9404-100C47592B4B}"/>
    <cellStyle name="Currency 79" xfId="457" xr:uid="{00000000-0005-0000-0000-0000C8010000}"/>
    <cellStyle name="Currency 79 2" xfId="1051" xr:uid="{79F7198A-D15B-4EEA-84D3-7458AF202C16}"/>
    <cellStyle name="Currency 8" xfId="458" xr:uid="{00000000-0005-0000-0000-0000C9010000}"/>
    <cellStyle name="Currency 8 2" xfId="1052" xr:uid="{0F2D767C-78B8-44A6-964B-5370E87A455E}"/>
    <cellStyle name="Currency 80" xfId="459" xr:uid="{00000000-0005-0000-0000-0000CA010000}"/>
    <cellStyle name="Currency 80 2" xfId="1053" xr:uid="{0C0D36F6-B565-4C5C-8974-0748E4A73D47}"/>
    <cellStyle name="Currency 81" xfId="460" xr:uid="{00000000-0005-0000-0000-0000CB010000}"/>
    <cellStyle name="Currency 81 2" xfId="1054" xr:uid="{8B1C315C-8368-40C6-93F8-B725AC812FD9}"/>
    <cellStyle name="Currency 82" xfId="461" xr:uid="{00000000-0005-0000-0000-0000CC010000}"/>
    <cellStyle name="Currency 82 2" xfId="1055" xr:uid="{FE048CD2-922C-4386-8A44-D07F92226C14}"/>
    <cellStyle name="Currency 83" xfId="462" xr:uid="{00000000-0005-0000-0000-0000CD010000}"/>
    <cellStyle name="Currency 83 2" xfId="1056" xr:uid="{BC8CC6BC-F028-46CD-BCB3-06B30C59A5C7}"/>
    <cellStyle name="Currency 84" xfId="463" xr:uid="{00000000-0005-0000-0000-0000CE010000}"/>
    <cellStyle name="Currency 84 2" xfId="1057" xr:uid="{886686DC-B8AF-48B5-B863-7FC7AEAF1F1E}"/>
    <cellStyle name="Currency 85" xfId="464" xr:uid="{00000000-0005-0000-0000-0000CF010000}"/>
    <cellStyle name="Currency 85 2" xfId="1058" xr:uid="{B0981525-3834-4E33-A21E-A02207C27CC7}"/>
    <cellStyle name="Currency 86" xfId="465" xr:uid="{00000000-0005-0000-0000-0000D0010000}"/>
    <cellStyle name="Currency 86 2" xfId="1059" xr:uid="{7CE10FC0-356B-42D9-BAD7-3EE6EFC3A9C0}"/>
    <cellStyle name="Currency 87" xfId="466" xr:uid="{00000000-0005-0000-0000-0000D1010000}"/>
    <cellStyle name="Currency 87 2" xfId="1060" xr:uid="{487990B4-17D7-4CB5-B946-320D4C08E6AD}"/>
    <cellStyle name="Currency 88" xfId="467" xr:uid="{00000000-0005-0000-0000-0000D2010000}"/>
    <cellStyle name="Currency 88 2" xfId="1061" xr:uid="{865DC9D0-7CC7-4B2F-B742-0D5B4CF01B30}"/>
    <cellStyle name="Currency 89" xfId="468" xr:uid="{00000000-0005-0000-0000-0000D3010000}"/>
    <cellStyle name="Currency 89 2" xfId="1062" xr:uid="{93DC43B7-EF6B-4612-913B-60083875B772}"/>
    <cellStyle name="Currency 9" xfId="469" xr:uid="{00000000-0005-0000-0000-0000D4010000}"/>
    <cellStyle name="Currency 9 2" xfId="1063" xr:uid="{7A015CCE-B03C-4E08-874E-43D46E3F4D3D}"/>
    <cellStyle name="Currency 90" xfId="470" xr:uid="{00000000-0005-0000-0000-0000D5010000}"/>
    <cellStyle name="Currency 90 2" xfId="1064" xr:uid="{EA0C87C5-972D-4381-8419-526BE1D72747}"/>
    <cellStyle name="Currency 91" xfId="471" xr:uid="{00000000-0005-0000-0000-0000D6010000}"/>
    <cellStyle name="Currency 91 2" xfId="1065" xr:uid="{9BC88EC5-385D-4FBF-9F22-1EDFD81B59BB}"/>
    <cellStyle name="Currency 92" xfId="472" xr:uid="{00000000-0005-0000-0000-0000D7010000}"/>
    <cellStyle name="Currency 92 2" xfId="1066" xr:uid="{E39C4576-64A7-4B6A-9A32-2A24F8F93892}"/>
    <cellStyle name="Currency 93" xfId="473" xr:uid="{00000000-0005-0000-0000-0000D8010000}"/>
    <cellStyle name="Currency 93 2" xfId="1067" xr:uid="{97E6E7BD-170D-42F1-99E1-4630620B9B8A}"/>
    <cellStyle name="Currency 94" xfId="474" xr:uid="{00000000-0005-0000-0000-0000D9010000}"/>
    <cellStyle name="Currency 94 2" xfId="1068" xr:uid="{FDDF86F9-5922-40A1-A5F5-578159784CA2}"/>
    <cellStyle name="Currency 95" xfId="475" xr:uid="{00000000-0005-0000-0000-0000DA010000}"/>
    <cellStyle name="Currency 95 2" xfId="1069" xr:uid="{EC5320A1-072C-4C10-953A-B96BCE076488}"/>
    <cellStyle name="Currency 96" xfId="476" xr:uid="{00000000-0005-0000-0000-0000DB010000}"/>
    <cellStyle name="Currency 96 2" xfId="1070" xr:uid="{4086B778-AFC3-4A66-A464-49FA33A2724F}"/>
    <cellStyle name="Currency 97" xfId="477" xr:uid="{00000000-0005-0000-0000-0000DC010000}"/>
    <cellStyle name="Currency 97 2" xfId="1071" xr:uid="{F0674A86-510C-45D8-8408-024CE581D817}"/>
    <cellStyle name="Currency 98" xfId="478" xr:uid="{00000000-0005-0000-0000-0000DD010000}"/>
    <cellStyle name="Currency 98 2" xfId="1072" xr:uid="{FEE3B06D-1A3D-468F-B1FA-78C12911C01C}"/>
    <cellStyle name="Currency 99" xfId="479" xr:uid="{00000000-0005-0000-0000-0000DE010000}"/>
    <cellStyle name="Currency 99 2" xfId="1073" xr:uid="{7572657D-E076-4444-AD26-DDD8AD45CB80}"/>
    <cellStyle name="Excel Built-in Normal" xfId="480" xr:uid="{00000000-0005-0000-0000-0000DF010000}"/>
    <cellStyle name="Excel Built-in Normal 2" xfId="1074" xr:uid="{A690A7B5-5A78-441C-9CAF-17F05C9AD4BE}"/>
    <cellStyle name="Explanatory Text 2" xfId="481" xr:uid="{00000000-0005-0000-0000-0000E0010000}"/>
    <cellStyle name="Explanatory Text 2 2" xfId="1075" xr:uid="{3954DFA5-57FA-48A5-9FFA-E0D7393AF3C5}"/>
    <cellStyle name="Good 2" xfId="482" xr:uid="{00000000-0005-0000-0000-0000E1010000}"/>
    <cellStyle name="Good 2 2" xfId="1076" xr:uid="{3AEFD3F1-E023-480F-98F8-3F9300DB05F7}"/>
    <cellStyle name="Heading 1 2" xfId="483" xr:uid="{00000000-0005-0000-0000-0000E2010000}"/>
    <cellStyle name="Heading 1 2 2" xfId="1077" xr:uid="{936DF1BA-03B1-4B1D-A401-D76ED91E5D63}"/>
    <cellStyle name="Heading 2 2" xfId="484" xr:uid="{00000000-0005-0000-0000-0000E3010000}"/>
    <cellStyle name="Heading 2 2 2" xfId="1078" xr:uid="{A070DFA0-1B06-487E-A1E1-2BB99766A2C9}"/>
    <cellStyle name="Heading 3 2" xfId="485" xr:uid="{00000000-0005-0000-0000-0000E4010000}"/>
    <cellStyle name="Heading 3 2 2" xfId="1079" xr:uid="{AB2C6AFC-9E31-4CC6-A4E7-3B3DA6D9D3B3}"/>
    <cellStyle name="Heading 4 2" xfId="486" xr:uid="{00000000-0005-0000-0000-0000E5010000}"/>
    <cellStyle name="Heading 4 2 2" xfId="1080" xr:uid="{D19F7B94-8CAF-4A94-A5EC-684C53FC7711}"/>
    <cellStyle name="Hyperlink" xfId="487" builtinId="8"/>
    <cellStyle name="Hyperlink 2" xfId="488" xr:uid="{00000000-0005-0000-0000-0000E7010000}"/>
    <cellStyle name="Hyperlink 2 2" xfId="1081" xr:uid="{03BD2390-876E-4D1A-AAB2-9A4346670024}"/>
    <cellStyle name="Hyperlink 3" xfId="489" xr:uid="{00000000-0005-0000-0000-0000E8010000}"/>
    <cellStyle name="Hyperlink 3 2" xfId="1082" xr:uid="{677DB578-9FB0-4755-9E6B-B940EE426CB9}"/>
    <cellStyle name="Hyperlink 4" xfId="490" xr:uid="{00000000-0005-0000-0000-0000E9010000}"/>
    <cellStyle name="Hyperlink 4 2" xfId="1083" xr:uid="{1B174BB5-6EA5-44A2-8ED0-366C8E3A756F}"/>
    <cellStyle name="Hyperlink 5" xfId="491" xr:uid="{00000000-0005-0000-0000-0000EA010000}"/>
    <cellStyle name="Hyperlink 5 2" xfId="492" xr:uid="{00000000-0005-0000-0000-0000EB010000}"/>
    <cellStyle name="Hyperlink 5 2 2" xfId="1085" xr:uid="{843E769D-408B-4BE9-8AA9-F396410F484D}"/>
    <cellStyle name="Hyperlink 5 3" xfId="1084" xr:uid="{36345147-A0BE-461E-B968-6A67EDC21BE6}"/>
    <cellStyle name="Hyperlink 6" xfId="493" xr:uid="{00000000-0005-0000-0000-0000EC010000}"/>
    <cellStyle name="Hyperlink 6 2" xfId="1086" xr:uid="{15A22F36-59B1-427F-AF2A-62C5E6DC36A3}"/>
    <cellStyle name="Hyperlink 7" xfId="494" xr:uid="{00000000-0005-0000-0000-0000ED010000}"/>
    <cellStyle name="Hyperlink 7 2" xfId="1087" xr:uid="{44EF0DD7-3A52-4B1A-B074-6BE2DB677157}"/>
    <cellStyle name="Hyperlink 8" xfId="594" xr:uid="{1260898A-4350-406C-9D9B-9375D3C6995B}"/>
    <cellStyle name="Input 2" xfId="495" xr:uid="{00000000-0005-0000-0000-0000EE010000}"/>
    <cellStyle name="Input 2 2" xfId="1088" xr:uid="{A83CEBED-0F1F-43F0-A7E3-620A3425FB6F}"/>
    <cellStyle name="Linked Cell 2" xfId="496" xr:uid="{00000000-0005-0000-0000-0000EF010000}"/>
    <cellStyle name="Linked Cell 2 2" xfId="1089" xr:uid="{DF471A60-7C78-447F-A64B-BC267E122C2E}"/>
    <cellStyle name="Neutral 2" xfId="497" xr:uid="{00000000-0005-0000-0000-0000F0010000}"/>
    <cellStyle name="Neutral 2 2" xfId="1090" xr:uid="{0C820A23-9A3B-4BE1-A6CF-EA8FBE150B8F}"/>
    <cellStyle name="Normal" xfId="0" builtinId="0"/>
    <cellStyle name="Normal 10" xfId="498" xr:uid="{00000000-0005-0000-0000-0000F2010000}"/>
    <cellStyle name="Normal 10 2" xfId="1091" xr:uid="{C3189EA3-A80E-478A-8AAA-6F31E2FEC76A}"/>
    <cellStyle name="Normal 100" xfId="499" xr:uid="{00000000-0005-0000-0000-0000F3010000}"/>
    <cellStyle name="Normal 100 2" xfId="1092" xr:uid="{80FE6C35-29A6-4110-90AC-972DAA539FA3}"/>
    <cellStyle name="Normal 11" xfId="593" xr:uid="{721D7152-55C7-4873-ACA1-8EB222AA90A1}"/>
    <cellStyle name="Normal 118" xfId="500" xr:uid="{00000000-0005-0000-0000-0000F4010000}"/>
    <cellStyle name="Normal 118 2" xfId="1093" xr:uid="{A650315B-6CA9-42E2-8880-FFFF087351C9}"/>
    <cellStyle name="Normal 12" xfId="501" xr:uid="{00000000-0005-0000-0000-0000F5010000}"/>
    <cellStyle name="Normal 12 2" xfId="1094" xr:uid="{12BAB5D4-454D-4A0A-BD23-F31E3E847D77}"/>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099" xr:uid="{350A757A-394D-4CAD-A010-56032B59E27F}"/>
    <cellStyle name="Normal 13 2 2 2 3" xfId="507" xr:uid="{00000000-0005-0000-0000-0000FB010000}"/>
    <cellStyle name="Normal 13 2 2 2 3 2" xfId="1100" xr:uid="{398206EA-E03D-445F-981A-727A93A1989A}"/>
    <cellStyle name="Normal 13 2 2 2 4" xfId="1098" xr:uid="{5D57B470-906A-421B-96F5-171211531F67}"/>
    <cellStyle name="Normal 13 2 2 3" xfId="1097" xr:uid="{C2FC91CD-5B51-46DF-AAD1-A4E43F06D1FC}"/>
    <cellStyle name="Normal 13 2 3" xfId="508" xr:uid="{00000000-0005-0000-0000-0000FC010000}"/>
    <cellStyle name="Normal 13 2 3 2" xfId="1101" xr:uid="{B6125C98-A751-4133-9D21-402731E22552}"/>
    <cellStyle name="Normal 13 2 4" xfId="1096" xr:uid="{94639DB7-3ACE-4E37-901A-7CFAF881AC28}"/>
    <cellStyle name="Normal 13 3" xfId="509" xr:uid="{00000000-0005-0000-0000-0000FD010000}"/>
    <cellStyle name="Normal 13 3 2" xfId="510" xr:uid="{00000000-0005-0000-0000-0000FE010000}"/>
    <cellStyle name="Normal 13 3 2 2" xfId="1103" xr:uid="{545729A4-AE75-4F17-9B53-83E41F2B989C}"/>
    <cellStyle name="Normal 13 3 3" xfId="1102" xr:uid="{5561849F-915D-4A55-9684-DBEA86D09349}"/>
    <cellStyle name="Normal 13 4" xfId="511" xr:uid="{00000000-0005-0000-0000-0000FF010000}"/>
    <cellStyle name="Normal 13 4 2" xfId="1104" xr:uid="{4ED9B81A-7E61-436E-8DE5-D4E21687F15C}"/>
    <cellStyle name="Normal 13 5" xfId="1095" xr:uid="{B8B49D55-1D0F-4251-89A7-EB7B048448C5}"/>
    <cellStyle name="Normal 13 6" xfId="512" xr:uid="{00000000-0005-0000-0000-000000020000}"/>
    <cellStyle name="Normal 13 6 2" xfId="1105" xr:uid="{FD052B90-BD85-4909-8107-6EF271BB672F}"/>
    <cellStyle name="Normal 15" xfId="513" xr:uid="{00000000-0005-0000-0000-000001020000}"/>
    <cellStyle name="Normal 15 2" xfId="1106" xr:uid="{18864969-059D-47C6-A6EC-6B5AF4C683F1}"/>
    <cellStyle name="Normal 16" xfId="514" xr:uid="{00000000-0005-0000-0000-000002020000}"/>
    <cellStyle name="Normal 16 2" xfId="1107" xr:uid="{4A963677-7356-4013-8957-50CBDFB115A0}"/>
    <cellStyle name="Normal 17" xfId="515" xr:uid="{00000000-0005-0000-0000-000003020000}"/>
    <cellStyle name="Normal 17 2" xfId="1108" xr:uid="{DA654F75-2011-4F2A-BF70-2116F95DFD74}"/>
    <cellStyle name="Normal 19" xfId="516" xr:uid="{00000000-0005-0000-0000-000004020000}"/>
    <cellStyle name="Normal 19 2" xfId="1109" xr:uid="{3C38B93E-CD33-4ED8-AE7A-E154D71C642D}"/>
    <cellStyle name="Normal 2" xfId="517" xr:uid="{00000000-0005-0000-0000-000005020000}"/>
    <cellStyle name="Normal 2 2" xfId="518" xr:uid="{00000000-0005-0000-0000-000006020000}"/>
    <cellStyle name="Normal 2 2 2" xfId="519" xr:uid="{00000000-0005-0000-0000-000007020000}"/>
    <cellStyle name="Normal 2 2 2 2" xfId="1112" xr:uid="{77EDE855-FA2D-4CCE-814D-AD4FBA7CA539}"/>
    <cellStyle name="Normal 2 2 3" xfId="520" xr:uid="{00000000-0005-0000-0000-000008020000}"/>
    <cellStyle name="Normal 2 2 3 2" xfId="1113" xr:uid="{9109AC6C-BC63-42A6-BEC4-1810B9C402BA}"/>
    <cellStyle name="Normal 2 2 4" xfId="1111" xr:uid="{B6A781C1-CC18-4615-956A-3FEED1746A4C}"/>
    <cellStyle name="Normal 2 3" xfId="521" xr:uid="{00000000-0005-0000-0000-000009020000}"/>
    <cellStyle name="Normal 2 3 2" xfId="522" xr:uid="{00000000-0005-0000-0000-00000A020000}"/>
    <cellStyle name="Normal 2 3 2 2" xfId="1115" xr:uid="{E569F0C5-3153-49C9-92BB-3542618FA5D4}"/>
    <cellStyle name="Normal 2 3 3" xfId="1114" xr:uid="{2C406CF0-9341-4319-85EF-154BFEEE2C87}"/>
    <cellStyle name="Normal 2 4" xfId="523" xr:uid="{00000000-0005-0000-0000-00000B020000}"/>
    <cellStyle name="Normal 2 4 2" xfId="524" xr:uid="{00000000-0005-0000-0000-00000C020000}"/>
    <cellStyle name="Normal 2 4 2 2" xfId="1117" xr:uid="{C068DC83-291E-401E-8D3B-FA875062497B}"/>
    <cellStyle name="Normal 2 4 3" xfId="1116" xr:uid="{F9D1353B-50D3-476F-85B3-F4AB7906B9B2}"/>
    <cellStyle name="Normal 2 5" xfId="525" xr:uid="{00000000-0005-0000-0000-00000D020000}"/>
    <cellStyle name="Normal 2 5 2" xfId="1118" xr:uid="{C67A2F9C-61C3-4F63-B2A1-F56336545469}"/>
    <cellStyle name="Normal 2 6" xfId="1110" xr:uid="{60D8BE99-A11C-42E9-A981-6915598869C6}"/>
    <cellStyle name="Normal 23" xfId="526" xr:uid="{00000000-0005-0000-0000-00000E020000}"/>
    <cellStyle name="Normal 23 2" xfId="1119" xr:uid="{BEEF09B4-C784-47B4-80C8-CA548B8C226F}"/>
    <cellStyle name="Normal 3" xfId="527" xr:uid="{00000000-0005-0000-0000-00000F020000}"/>
    <cellStyle name="Normal 3 2" xfId="528" xr:uid="{00000000-0005-0000-0000-000010020000}"/>
    <cellStyle name="Normal 3 2 11" xfId="529" xr:uid="{00000000-0005-0000-0000-000011020000}"/>
    <cellStyle name="Normal 3 2 11 2" xfId="1122" xr:uid="{752DC924-AB80-44CD-8F51-9BA8722AB1F9}"/>
    <cellStyle name="Normal 3 2 2" xfId="1121" xr:uid="{57E60133-05AF-48D2-ABB9-EC2FAD31AC6A}"/>
    <cellStyle name="Normal 3 3" xfId="530" xr:uid="{00000000-0005-0000-0000-000012020000}"/>
    <cellStyle name="Normal 3 3 2" xfId="1123" xr:uid="{7C69CC37-53B8-470E-94D3-34DF7244C556}"/>
    <cellStyle name="Normal 3 4" xfId="531" xr:uid="{00000000-0005-0000-0000-000013020000}"/>
    <cellStyle name="Normal 3 4 2" xfId="1124" xr:uid="{87C364FB-C02D-4A60-AC71-7F1F686B2A3D}"/>
    <cellStyle name="Normal 3 5" xfId="1120" xr:uid="{C7ABB04E-F3D5-4B08-90DD-F88C7BC8D6BB}"/>
    <cellStyle name="Normal 3 8" xfId="532" xr:uid="{00000000-0005-0000-0000-000014020000}"/>
    <cellStyle name="Normal 3 8 2" xfId="533" xr:uid="{00000000-0005-0000-0000-000015020000}"/>
    <cellStyle name="Normal 3 8 2 2" xfId="534" xr:uid="{00000000-0005-0000-0000-000016020000}"/>
    <cellStyle name="Normal 3 8 2 2 2" xfId="1127" xr:uid="{51899BF7-4A94-4E09-A601-96F9AD44F78F}"/>
    <cellStyle name="Normal 3 8 2 3" xfId="1126" xr:uid="{87F64D55-2D3C-4EC1-A3DC-6209E5379843}"/>
    <cellStyle name="Normal 3 8 3" xfId="535" xr:uid="{00000000-0005-0000-0000-000017020000}"/>
    <cellStyle name="Normal 3 8 3 2" xfId="1128" xr:uid="{9AE91D99-02B4-43C9-B468-D03EB53A6CB6}"/>
    <cellStyle name="Normal 3 8 4" xfId="1125" xr:uid="{ED2DEDD4-4C65-4C91-8285-55C833DA11B6}"/>
    <cellStyle name="Normal 4" xfId="536" xr:uid="{00000000-0005-0000-0000-000018020000}"/>
    <cellStyle name="Normal 4 2" xfId="537" xr:uid="{00000000-0005-0000-0000-000019020000}"/>
    <cellStyle name="Normal 4 2 2" xfId="1130" xr:uid="{2D9462B2-A1B5-4C84-A58A-32D56F77D866}"/>
    <cellStyle name="Normal 4 3" xfId="538" xr:uid="{00000000-0005-0000-0000-00001A020000}"/>
    <cellStyle name="Normal 4 3 2" xfId="1131" xr:uid="{EB1B2EB1-2A7F-4DCC-BE69-EF727B3AA911}"/>
    <cellStyle name="Normal 4 4" xfId="539" xr:uid="{00000000-0005-0000-0000-00001B020000}"/>
    <cellStyle name="Normal 4 4 2" xfId="1132" xr:uid="{7F4C5D3D-BA9F-43F8-B9E5-D3AD06E86BB3}"/>
    <cellStyle name="Normal 4 5" xfId="1129" xr:uid="{FD9551B2-BB72-4235-B2ED-4416F1241C8A}"/>
    <cellStyle name="Normal 416" xfId="540" xr:uid="{00000000-0005-0000-0000-00001C020000}"/>
    <cellStyle name="Normal 416 2" xfId="1133" xr:uid="{1459ED81-F1F6-4C0B-820E-53FD2CEB7F50}"/>
    <cellStyle name="Normal 417" xfId="541" xr:uid="{00000000-0005-0000-0000-00001D020000}"/>
    <cellStyle name="Normal 417 2" xfId="1134" xr:uid="{1B083C8A-58E6-4341-AFA2-6A218B60C174}"/>
    <cellStyle name="Normal 428" xfId="542" xr:uid="{00000000-0005-0000-0000-00001E020000}"/>
    <cellStyle name="Normal 428 2" xfId="1135" xr:uid="{537DA07B-7503-4560-AB46-D8EA0EE810B2}"/>
    <cellStyle name="Normal 429" xfId="543" xr:uid="{00000000-0005-0000-0000-00001F020000}"/>
    <cellStyle name="Normal 429 2" xfId="1136" xr:uid="{45C38D98-9D3E-41D2-A5EE-814331DB9B86}"/>
    <cellStyle name="Normal 486" xfId="544" xr:uid="{00000000-0005-0000-0000-000020020000}"/>
    <cellStyle name="Normal 486 2" xfId="1137" xr:uid="{0452A916-2789-479F-8B9C-316F044D9407}"/>
    <cellStyle name="Normal 487" xfId="545" xr:uid="{00000000-0005-0000-0000-000021020000}"/>
    <cellStyle name="Normal 487 2" xfId="1138" xr:uid="{9256BED5-5632-46E2-B315-7C5F52A51626}"/>
    <cellStyle name="Normal 489" xfId="546" xr:uid="{00000000-0005-0000-0000-000022020000}"/>
    <cellStyle name="Normal 489 2" xfId="1139" xr:uid="{14974AC9-4667-4164-A058-980A394EA184}"/>
    <cellStyle name="Normal 490" xfId="547" xr:uid="{00000000-0005-0000-0000-000023020000}"/>
    <cellStyle name="Normal 490 2" xfId="1140" xr:uid="{7A7A7649-6C88-42BA-97E9-B0F2DD85D8E7}"/>
    <cellStyle name="Normal 5" xfId="548" xr:uid="{00000000-0005-0000-0000-000024020000}"/>
    <cellStyle name="Normal 5 2" xfId="549" xr:uid="{00000000-0005-0000-0000-000025020000}"/>
    <cellStyle name="Normal 5 2 2" xfId="1142" xr:uid="{F2960151-347C-44AA-9F1E-927C9CAA5854}"/>
    <cellStyle name="Normal 5 3" xfId="550" xr:uid="{00000000-0005-0000-0000-000026020000}"/>
    <cellStyle name="Normal 5 3 2" xfId="1143" xr:uid="{61E94A75-EBB1-4456-B081-CDE755CD4A6A}"/>
    <cellStyle name="Normal 5 4" xfId="1141" xr:uid="{787F6AC7-DD8C-4DA7-9A03-11B6842F7FDB}"/>
    <cellStyle name="Normal 506" xfId="551" xr:uid="{00000000-0005-0000-0000-000027020000}"/>
    <cellStyle name="Normal 506 2" xfId="1144" xr:uid="{36DE436E-703E-4CFF-9A66-9E24E8572D73}"/>
    <cellStyle name="Normal 516" xfId="552" xr:uid="{00000000-0005-0000-0000-000028020000}"/>
    <cellStyle name="Normal 516 2" xfId="1145" xr:uid="{04B68EBB-F844-42D8-BAB8-935AD5B6AA5D}"/>
    <cellStyle name="Normal 517" xfId="553" xr:uid="{00000000-0005-0000-0000-000029020000}"/>
    <cellStyle name="Normal 517 2" xfId="1146" xr:uid="{306DF513-3BE5-4119-955A-48223ADE806E}"/>
    <cellStyle name="Normal 53" xfId="554" xr:uid="{00000000-0005-0000-0000-00002A020000}"/>
    <cellStyle name="Normal 53 2" xfId="1147" xr:uid="{D5D4AB12-6A7B-45E9-996C-AB9488BE1DCC}"/>
    <cellStyle name="Normal 54" xfId="555" xr:uid="{00000000-0005-0000-0000-00002B020000}"/>
    <cellStyle name="Normal 54 2" xfId="1148" xr:uid="{9B3E6BC0-D2A8-480A-93B0-A92EE3C7EB27}"/>
    <cellStyle name="Normal 542" xfId="556" xr:uid="{00000000-0005-0000-0000-00002C020000}"/>
    <cellStyle name="Normal 542 2" xfId="1149" xr:uid="{BF4A4E0D-B2AF-4863-9909-C1B84E07B537}"/>
    <cellStyle name="Normal 543" xfId="557" xr:uid="{00000000-0005-0000-0000-00002D020000}"/>
    <cellStyle name="Normal 543 2" xfId="1150" xr:uid="{055BAEC8-894B-4E1F-B55E-0BCEA4201DEA}"/>
    <cellStyle name="Normal 544" xfId="558" xr:uid="{00000000-0005-0000-0000-00002E020000}"/>
    <cellStyle name="Normal 544 2" xfId="1151" xr:uid="{D4564745-7D63-41C3-B620-D354A8216F7A}"/>
    <cellStyle name="Normal 547" xfId="559" xr:uid="{00000000-0005-0000-0000-00002F020000}"/>
    <cellStyle name="Normal 547 2" xfId="1152" xr:uid="{6E0EC1E8-BBC6-4EC0-A863-010B91A7A8C1}"/>
    <cellStyle name="Normal 548" xfId="560" xr:uid="{00000000-0005-0000-0000-000030020000}"/>
    <cellStyle name="Normal 548 2" xfId="1153" xr:uid="{CAB04758-DEC8-4DC2-AD7B-B46572574145}"/>
    <cellStyle name="Normal 550" xfId="561" xr:uid="{00000000-0005-0000-0000-000031020000}"/>
    <cellStyle name="Normal 550 2" xfId="1154" xr:uid="{F7AE497D-7F31-4EC2-991D-97D3158F0794}"/>
    <cellStyle name="Normal 571" xfId="562" xr:uid="{00000000-0005-0000-0000-000032020000}"/>
    <cellStyle name="Normal 571 2" xfId="1155" xr:uid="{8897792B-81E7-444E-9C5B-9E059A9B4F6E}"/>
    <cellStyle name="Normal 572" xfId="563" xr:uid="{00000000-0005-0000-0000-000033020000}"/>
    <cellStyle name="Normal 572 2" xfId="1156" xr:uid="{354DCF1C-7082-46CD-BB84-0367C1D6C194}"/>
    <cellStyle name="Normal 6" xfId="564" xr:uid="{00000000-0005-0000-0000-000034020000}"/>
    <cellStyle name="Normal 6 2" xfId="565" xr:uid="{00000000-0005-0000-0000-000035020000}"/>
    <cellStyle name="Normal 6 2 2" xfId="1158" xr:uid="{B84B0A21-CA39-423B-A75B-B2416A29993F}"/>
    <cellStyle name="Normal 6 3" xfId="566" xr:uid="{00000000-0005-0000-0000-000036020000}"/>
    <cellStyle name="Normal 6 3 2" xfId="1159" xr:uid="{7FECB8F9-C360-43CB-8473-7E286160D63A}"/>
    <cellStyle name="Normal 6 4" xfId="1157" xr:uid="{40827873-0902-41B7-8163-E582E2C1394B}"/>
    <cellStyle name="Normal 7" xfId="567" xr:uid="{00000000-0005-0000-0000-000037020000}"/>
    <cellStyle name="Normal 7 2" xfId="568" xr:uid="{00000000-0005-0000-0000-000038020000}"/>
    <cellStyle name="Normal 7 2 2" xfId="1161" xr:uid="{2245F620-121B-4F8F-A1C4-F833450D83BF}"/>
    <cellStyle name="Normal 7 3" xfId="1160" xr:uid="{E9540E30-8BF1-46DC-A1E8-ED8920054405}"/>
    <cellStyle name="Normal 8" xfId="569" xr:uid="{00000000-0005-0000-0000-000039020000}"/>
    <cellStyle name="Normal 8 2" xfId="1162" xr:uid="{262198FE-CC8A-4388-ADDD-1AB7AC91BCE4}"/>
    <cellStyle name="Normal 9" xfId="592" xr:uid="{847B6E86-FBAA-4447-A2D3-23B088528AA3}"/>
    <cellStyle name="Normal 9 2" xfId="1163" xr:uid="{CA692EA2-CB9A-4368-9B1F-74723452250F}"/>
    <cellStyle name="Normal_Sheet1" xfId="570" xr:uid="{00000000-0005-0000-0000-00003A020000}"/>
    <cellStyle name="Note 2" xfId="571" xr:uid="{00000000-0005-0000-0000-00003B020000}"/>
    <cellStyle name="Note 2 2" xfId="1164" xr:uid="{5A858EBC-DE8F-42E5-92A8-0BB45A15D9CE}"/>
    <cellStyle name="Output 2" xfId="572" xr:uid="{00000000-0005-0000-0000-00003C020000}"/>
    <cellStyle name="Output 2 2" xfId="1165" xr:uid="{271DFF2C-2F99-4086-BE4C-BB2AFE2F0E88}"/>
    <cellStyle name="Percent 2" xfId="573" xr:uid="{00000000-0005-0000-0000-00003D020000}"/>
    <cellStyle name="Percent 2 2" xfId="1166" xr:uid="{7DF2C7CE-082E-4E00-9D02-0180953D9153}"/>
    <cellStyle name="Standard 3" xfId="574" xr:uid="{00000000-0005-0000-0000-00003E020000}"/>
    <cellStyle name="Standard 3 2" xfId="1167" xr:uid="{829ABC0D-8B4D-4209-A35C-79A472EEDE28}"/>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1171" xr:uid="{A8548FDF-5011-4FE8-89F2-5DC9FC99995B}"/>
    <cellStyle name="Standard 4 2 2 3" xfId="1170" xr:uid="{04133427-4831-424D-824B-DB5A652713B8}"/>
    <cellStyle name="Standard 4 2 3" xfId="579" xr:uid="{00000000-0005-0000-0000-000043020000}"/>
    <cellStyle name="Standard 4 2 3 2" xfId="1172" xr:uid="{A4EAB434-99C6-4DA9-9F4D-D19E9B546A73}"/>
    <cellStyle name="Standard 4 2 4" xfId="1169" xr:uid="{C53DC2E9-0723-46BC-8A31-95CB1C47019E}"/>
    <cellStyle name="Standard 4 3" xfId="580" xr:uid="{00000000-0005-0000-0000-000044020000}"/>
    <cellStyle name="Standard 4 3 2" xfId="581" xr:uid="{00000000-0005-0000-0000-000045020000}"/>
    <cellStyle name="Standard 4 3 2 2" xfId="1174" xr:uid="{D5D1577C-5DE0-4020-8742-4F6306428BC8}"/>
    <cellStyle name="Standard 4 3 3" xfId="1173" xr:uid="{7EDCA703-60DF-45FA-B39B-D6CFEAC76A6E}"/>
    <cellStyle name="Standard 4 4" xfId="582" xr:uid="{00000000-0005-0000-0000-000046020000}"/>
    <cellStyle name="Standard 4 4 2" xfId="1175" xr:uid="{7B21ABFD-E567-4312-9017-C9B81967C254}"/>
    <cellStyle name="Standard 4 5" xfId="1168" xr:uid="{F66DC736-2CCA-4278-8367-884BA0731697}"/>
    <cellStyle name="Standard 6" xfId="583" xr:uid="{00000000-0005-0000-0000-000047020000}"/>
    <cellStyle name="Standard 6 2" xfId="1176" xr:uid="{382FCAB1-4250-4167-BDBF-EC49F6BD581D}"/>
    <cellStyle name="Title 2" xfId="584" xr:uid="{00000000-0005-0000-0000-000048020000}"/>
    <cellStyle name="Title 2 2" xfId="1177" xr:uid="{C63E1095-BB85-4A61-9359-B7930AFF1726}"/>
    <cellStyle name="Total 2" xfId="585" xr:uid="{00000000-0005-0000-0000-000049020000}"/>
    <cellStyle name="Total 2 2" xfId="1178" xr:uid="{36939323-17F7-4564-9FBC-CBD444DB620B}"/>
    <cellStyle name="Warning Text 2" xfId="586" xr:uid="{00000000-0005-0000-0000-00004A020000}"/>
    <cellStyle name="Warning Text 2 2" xfId="1179" xr:uid="{B837D41F-FBEF-43A9-8F90-BFC548F0E8A7}"/>
    <cellStyle name="표준 2" xfId="587" xr:uid="{00000000-0005-0000-0000-00004B020000}"/>
    <cellStyle name="표준 2 2" xfId="1180" xr:uid="{2F612C3C-F336-4CB2-93AC-93A818C502DB}"/>
    <cellStyle name="一般 7" xfId="588" xr:uid="{00000000-0005-0000-0000-00004C020000}"/>
    <cellStyle name="一般 7 2" xfId="1181" xr:uid="{C3285D68-0B53-4657-BC6E-D05F6F8DD79F}"/>
    <cellStyle name="標準 2" xfId="589" xr:uid="{00000000-0005-0000-0000-00004D020000}"/>
    <cellStyle name="標準 2 2" xfId="590" xr:uid="{00000000-0005-0000-0000-00004E020000}"/>
    <cellStyle name="標準 2 2 2" xfId="1183" xr:uid="{B662D61A-56E4-417A-A5BD-4A6BB1E373C1}"/>
    <cellStyle name="標準 2 3" xfId="591" xr:uid="{00000000-0005-0000-0000-00004F020000}"/>
    <cellStyle name="標準 2 3 2" xfId="1184" xr:uid="{5D23B301-E06F-4E3B-97CA-31E93D7D1459}"/>
    <cellStyle name="標準 2 4" xfId="1182" xr:uid="{5EE6A186-E710-472B-A86B-0DECB6C66EC2}"/>
  </cellStyles>
  <dxfs count="79">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60.200.70.9\qa\Q_A\Quality_Assurance\Enviro%20&amp;%20social%20responsibility\Conflict%20Mineral\6.40%20Conflict%20Minerals%204-26-24\Supplier%20responses\RMI_CMRT_6.4%20TDC%20Power%20070924.xlsx" TargetMode="External"/><Relationship Id="rId1" Type="http://schemas.openxmlformats.org/officeDocument/2006/relationships/externalLinkPath" Target="/Q_A/Quality_Assurance/Enviro%20&amp;%20social%20responsibility/Conflict%20Mineral/6.40%20Conflict%20Minerals%204-26-24/Supplier%20responses/RMI_CMRT_6.4%20TDC%20Power%200709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160.200.70.9\qa\Q_A\Quality_Assurance\Enviro%20&amp;%20social%20responsibility\Conflict%20Mineral\6.50%20Conflict%20Minerals%204-25-25\Responses%20from%20Suppliers\Patelec%20RMI_CMRT_6.5&#160;%20042525.xlsx" TargetMode="External"/><Relationship Id="rId1" Type="http://schemas.openxmlformats.org/officeDocument/2006/relationships/externalLinkPath" Target="Responses%20from%20Suppliers/Patelec%20RMI_CMRT_6.5&#160;%2004252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160.200.70.9\qa\Q_A\Quality_Assurance\Enviro%20&amp;%20social%20responsibility\Conflict%20Mineral\6.50%20Conflict%20Minerals%204-25-25\Responses%20from%20Suppliers\Heilind%20CMRT%206.4.xlsx" TargetMode="External"/><Relationship Id="rId1" Type="http://schemas.openxmlformats.org/officeDocument/2006/relationships/externalLinkPath" Target="Responses%20from%20Suppliers/Heilind%20CMRT%206.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NV0A&#30740;&#30332;&#34389;\NR00&#30740;&#30332;&#20108;&#34389;\NR03&#30740;&#30332;&#19977;&#37096;\NRX3&#26448;&#26009;&#35506;\&#26448;&#26009;(ALL)\8.&#29305;&#27530;&#20107;&#20214;\&#34909;&#31361;&#31014;&#29986;&#35519;&#26597;\&#26119;&#36031;-Sn\2025\RMI_CMRT_6.5%20(250514&#25509;&#259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60.200.70.9\Users\QC\Desktop\&#26032;&#24314;&#25991;&#20214;&#22841;%20(4)\RMI_CMRT_6.5&#160;Blank&#160;&#160;English&#160;042525&#160;(250526)(1)%20&#20336;&#21033;&#261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60.200.70.9\Users\QC\Desktop\&#26032;&#24314;&#25991;&#20214;&#22841;%20(4)\&#26032;&#24314;&#25991;&#20214;&#22841;\RMI_CMRT_6.5--&#19977;&#26143;MLCC%20(1).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160.200.70.9\qa\Q_A\Quality_Assurance\Enviro%20&amp;%20social%20responsibility\Conflict%20Mineral\6.50%20Conflict%20Minerals%204-25-25\Responses%20from%20Suppliers\ENG%20RMI_CMRT_6.5%20112025.xlsx" TargetMode="External"/><Relationship Id="rId1" Type="http://schemas.openxmlformats.org/officeDocument/2006/relationships/externalLinkPath" Target="Responses%20from%20Suppliers/ENG%20RMI_CMRT_6.5%2011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oxrequest@globtek.u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globtek.us/" TargetMode="External"/><Relationship Id="rId4" Type="http://schemas.openxmlformats.org/officeDocument/2006/relationships/hyperlink" Target="mailto:dduff@globtek.u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34"/>
      <c r="B2" s="5" t="s">
        <v>818</v>
      </c>
      <c r="C2" s="3"/>
      <c r="D2" s="175"/>
      <c r="E2" s="3"/>
      <c r="F2" s="3"/>
      <c r="G2" s="25"/>
    </row>
    <row r="3" spans="1:7">
      <c r="A3" s="334"/>
      <c r="B3" s="3" t="s">
        <v>811</v>
      </c>
      <c r="C3" s="5"/>
      <c r="D3" s="176"/>
      <c r="E3" s="3"/>
      <c r="F3" s="5"/>
      <c r="G3" s="25"/>
    </row>
    <row r="4" spans="1:7" ht="15.75">
      <c r="A4" s="334"/>
      <c r="B4" s="30" t="s">
        <v>820</v>
      </c>
      <c r="C4" s="6"/>
      <c r="D4" s="177"/>
      <c r="E4" s="3"/>
      <c r="F4" s="6"/>
      <c r="G4" s="25"/>
    </row>
    <row r="5" spans="1:7">
      <c r="A5" s="334"/>
      <c r="B5" s="29" t="s">
        <v>1009</v>
      </c>
      <c r="C5" s="4"/>
      <c r="D5" s="178"/>
      <c r="E5" s="3"/>
      <c r="F5" s="4"/>
      <c r="G5" s="25"/>
    </row>
    <row r="6" spans="1:7">
      <c r="A6" s="334"/>
      <c r="B6" s="3"/>
      <c r="C6" s="3"/>
      <c r="D6" s="175"/>
      <c r="E6" s="3"/>
      <c r="F6" s="3"/>
      <c r="G6" s="25"/>
    </row>
    <row r="7" spans="1:7">
      <c r="A7" s="334"/>
      <c r="B7" s="3"/>
      <c r="C7" s="3"/>
      <c r="D7" s="175"/>
      <c r="E7" s="3"/>
      <c r="F7" s="3"/>
      <c r="G7" s="25"/>
    </row>
    <row r="8" spans="1:7">
      <c r="A8" s="334"/>
      <c r="B8" s="3"/>
      <c r="C8" s="3"/>
      <c r="D8" s="175"/>
      <c r="E8" s="3"/>
      <c r="F8" s="3"/>
      <c r="G8" s="25"/>
    </row>
    <row r="9" spans="1:7">
      <c r="A9" s="334"/>
      <c r="B9" s="337" t="s">
        <v>821</v>
      </c>
      <c r="C9" s="337"/>
      <c r="D9" s="337"/>
      <c r="E9" s="337"/>
      <c r="F9" s="337"/>
      <c r="G9" s="25"/>
    </row>
    <row r="10" spans="1:7" ht="27" customHeight="1">
      <c r="A10" s="334"/>
      <c r="B10" s="338" t="s">
        <v>425</v>
      </c>
      <c r="C10" s="338"/>
      <c r="D10" s="338"/>
      <c r="E10" s="338"/>
      <c r="F10" s="338"/>
      <c r="G10" s="25"/>
    </row>
    <row r="11" spans="1:7" ht="27" customHeight="1">
      <c r="A11" s="334"/>
      <c r="B11" s="339"/>
      <c r="C11" s="339"/>
      <c r="D11" s="339"/>
      <c r="E11" s="339"/>
      <c r="F11" s="339"/>
      <c r="G11" s="25"/>
    </row>
    <row r="12" spans="1:7">
      <c r="A12" s="334"/>
      <c r="B12" s="31" t="s">
        <v>819</v>
      </c>
      <c r="C12" s="32" t="s">
        <v>822</v>
      </c>
      <c r="D12" s="179" t="s">
        <v>823</v>
      </c>
      <c r="E12" s="32" t="s">
        <v>595</v>
      </c>
      <c r="F12" s="32" t="s">
        <v>596</v>
      </c>
      <c r="G12" s="25"/>
    </row>
    <row r="13" spans="1:7" ht="33.75">
      <c r="A13" s="334"/>
      <c r="B13" s="2">
        <v>1</v>
      </c>
      <c r="C13" s="27" t="s">
        <v>1057</v>
      </c>
      <c r="D13" s="28" t="s">
        <v>847</v>
      </c>
      <c r="E13" s="163" t="s">
        <v>824</v>
      </c>
      <c r="F13" s="163"/>
      <c r="G13" s="25"/>
    </row>
    <row r="14" spans="1:7" ht="33.75">
      <c r="A14" s="334"/>
      <c r="B14" s="2">
        <v>2</v>
      </c>
      <c r="C14" s="27" t="s">
        <v>1057</v>
      </c>
      <c r="D14" s="28" t="s">
        <v>994</v>
      </c>
      <c r="E14" s="163" t="s">
        <v>515</v>
      </c>
      <c r="F14" s="163" t="s">
        <v>516</v>
      </c>
      <c r="G14" s="25"/>
    </row>
    <row r="15" spans="1:7" ht="89.1" customHeight="1">
      <c r="A15" s="334"/>
      <c r="B15" s="340">
        <v>2.0099999999999998</v>
      </c>
      <c r="C15" s="331" t="s">
        <v>1057</v>
      </c>
      <c r="D15" s="343" t="s">
        <v>2198</v>
      </c>
      <c r="E15" s="164" t="s">
        <v>597</v>
      </c>
      <c r="F15" s="164" t="s">
        <v>600</v>
      </c>
      <c r="G15" s="25"/>
    </row>
    <row r="16" spans="1:7" ht="99" customHeight="1">
      <c r="A16" s="334"/>
      <c r="B16" s="341"/>
      <c r="C16" s="332"/>
      <c r="D16" s="344"/>
      <c r="E16" s="165"/>
      <c r="F16" s="165" t="s">
        <v>598</v>
      </c>
      <c r="G16" s="25"/>
    </row>
    <row r="17" spans="1:7" ht="63" customHeight="1">
      <c r="A17" s="334"/>
      <c r="B17" s="342"/>
      <c r="C17" s="333"/>
      <c r="D17" s="345"/>
      <c r="E17" s="27"/>
      <c r="F17" s="27" t="s">
        <v>599</v>
      </c>
      <c r="G17" s="25"/>
    </row>
    <row r="18" spans="1:7" ht="117" customHeight="1">
      <c r="A18" s="334"/>
      <c r="B18" s="340">
        <v>2.02</v>
      </c>
      <c r="C18" s="331" t="s">
        <v>1057</v>
      </c>
      <c r="D18" s="343" t="s">
        <v>2199</v>
      </c>
      <c r="E18" s="164" t="s">
        <v>426</v>
      </c>
      <c r="F18" s="164" t="s">
        <v>510</v>
      </c>
      <c r="G18" s="25"/>
    </row>
    <row r="19" spans="1:7" ht="71.099999999999994" customHeight="1">
      <c r="A19" s="334"/>
      <c r="B19" s="341"/>
      <c r="C19" s="332"/>
      <c r="D19" s="344"/>
      <c r="E19" s="165" t="s">
        <v>514</v>
      </c>
      <c r="F19" s="165" t="s">
        <v>427</v>
      </c>
      <c r="G19" s="25"/>
    </row>
    <row r="20" spans="1:7" ht="90.75" customHeight="1">
      <c r="A20" s="334"/>
      <c r="B20" s="341"/>
      <c r="C20" s="332"/>
      <c r="D20" s="344"/>
      <c r="E20" s="165"/>
      <c r="F20" s="165" t="s">
        <v>602</v>
      </c>
      <c r="G20" s="25"/>
    </row>
    <row r="21" spans="1:7" ht="74.25" customHeight="1">
      <c r="A21" s="334"/>
      <c r="B21" s="342"/>
      <c r="C21" s="333"/>
      <c r="D21" s="345"/>
      <c r="E21" s="27"/>
      <c r="F21" s="27" t="s">
        <v>601</v>
      </c>
      <c r="G21" s="25"/>
    </row>
    <row r="22" spans="1:7" ht="90" customHeight="1">
      <c r="A22" s="334"/>
      <c r="B22" s="325">
        <v>2.0299999999999998</v>
      </c>
      <c r="C22" s="325" t="s">
        <v>794</v>
      </c>
      <c r="D22" s="328" t="s">
        <v>2200</v>
      </c>
      <c r="E22" s="331" t="s">
        <v>424</v>
      </c>
      <c r="F22" s="164" t="s">
        <v>447</v>
      </c>
      <c r="G22" s="25"/>
    </row>
    <row r="23" spans="1:7" ht="109.5" customHeight="1">
      <c r="A23" s="334"/>
      <c r="B23" s="326"/>
      <c r="C23" s="326"/>
      <c r="D23" s="329"/>
      <c r="E23" s="332"/>
      <c r="F23" s="165" t="s">
        <v>795</v>
      </c>
      <c r="G23" s="25"/>
    </row>
    <row r="24" spans="1:7" ht="74.25" customHeight="1">
      <c r="A24" s="334"/>
      <c r="B24" s="327"/>
      <c r="C24" s="327"/>
      <c r="D24" s="330"/>
      <c r="E24" s="333"/>
      <c r="F24" s="27" t="s">
        <v>423</v>
      </c>
      <c r="G24" s="25"/>
    </row>
    <row r="25" spans="1:7" ht="72" customHeight="1">
      <c r="A25" s="334"/>
      <c r="B25" s="2" t="s">
        <v>445</v>
      </c>
      <c r="C25" s="27" t="s">
        <v>446</v>
      </c>
      <c r="D25" s="28" t="s">
        <v>2201</v>
      </c>
      <c r="E25" s="27" t="s">
        <v>2196</v>
      </c>
      <c r="F25" s="27" t="s">
        <v>448</v>
      </c>
      <c r="G25" s="25"/>
    </row>
    <row r="26" spans="1:7" ht="98.1" customHeight="1">
      <c r="A26" s="334"/>
      <c r="B26" s="346">
        <v>3</v>
      </c>
      <c r="C26" s="340" t="s">
        <v>66</v>
      </c>
      <c r="D26" s="343" t="s">
        <v>2202</v>
      </c>
      <c r="E26" s="331" t="s">
        <v>0</v>
      </c>
      <c r="F26" s="164" t="s">
        <v>60</v>
      </c>
      <c r="G26" s="25"/>
    </row>
    <row r="27" spans="1:7" ht="90" customHeight="1">
      <c r="A27" s="334"/>
      <c r="B27" s="347"/>
      <c r="C27" s="341"/>
      <c r="D27" s="344"/>
      <c r="E27" s="332"/>
      <c r="F27" s="165" t="s">
        <v>55</v>
      </c>
      <c r="G27" s="25"/>
    </row>
    <row r="28" spans="1:7" ht="19.350000000000001" customHeight="1">
      <c r="A28" s="334"/>
      <c r="B28" s="347"/>
      <c r="C28" s="341"/>
      <c r="D28" s="344"/>
      <c r="E28" s="332"/>
      <c r="F28" s="165" t="s">
        <v>56</v>
      </c>
      <c r="G28" s="25"/>
    </row>
    <row r="29" spans="1:7" ht="74.45" customHeight="1">
      <c r="A29" s="334"/>
      <c r="B29" s="347"/>
      <c r="C29" s="341"/>
      <c r="D29" s="344"/>
      <c r="E29" s="332"/>
      <c r="F29" s="165" t="s">
        <v>57</v>
      </c>
      <c r="G29" s="25"/>
    </row>
    <row r="30" spans="1:7" ht="62.45" customHeight="1">
      <c r="A30" s="334"/>
      <c r="B30" s="347"/>
      <c r="C30" s="341"/>
      <c r="D30" s="344"/>
      <c r="E30" s="332"/>
      <c r="F30" s="165" t="s">
        <v>58</v>
      </c>
      <c r="G30" s="25"/>
    </row>
    <row r="31" spans="1:7" ht="81" customHeight="1">
      <c r="A31" s="334"/>
      <c r="B31" s="347"/>
      <c r="C31" s="341"/>
      <c r="D31" s="344"/>
      <c r="E31" s="332"/>
      <c r="F31" s="165" t="s">
        <v>59</v>
      </c>
      <c r="G31" s="25"/>
    </row>
    <row r="32" spans="1:7" ht="48.75" customHeight="1">
      <c r="A32" s="334"/>
      <c r="B32" s="347"/>
      <c r="C32" s="341"/>
      <c r="D32" s="344"/>
      <c r="E32" s="332"/>
      <c r="F32" s="165" t="s">
        <v>62</v>
      </c>
      <c r="G32" s="25"/>
    </row>
    <row r="33" spans="1:7" ht="98.45" customHeight="1">
      <c r="A33" s="334"/>
      <c r="B33" s="347"/>
      <c r="C33" s="341"/>
      <c r="D33" s="344"/>
      <c r="E33" s="332"/>
      <c r="F33" s="165" t="s">
        <v>61</v>
      </c>
      <c r="G33" s="25"/>
    </row>
    <row r="34" spans="1:7" ht="89.1" customHeight="1">
      <c r="A34" s="334"/>
      <c r="B34" s="347"/>
      <c r="C34" s="341"/>
      <c r="D34" s="344"/>
      <c r="E34" s="332"/>
      <c r="F34" s="165" t="s">
        <v>63</v>
      </c>
      <c r="G34" s="25"/>
    </row>
    <row r="35" spans="1:7" ht="29.1" customHeight="1">
      <c r="A35" s="334"/>
      <c r="B35" s="347"/>
      <c r="C35" s="341"/>
      <c r="D35" s="344"/>
      <c r="E35" s="332"/>
      <c r="F35" s="165" t="s">
        <v>64</v>
      </c>
      <c r="G35" s="25"/>
    </row>
    <row r="36" spans="1:7" ht="126.75">
      <c r="A36" s="334"/>
      <c r="B36" s="348"/>
      <c r="C36" s="342"/>
      <c r="D36" s="345"/>
      <c r="E36" s="333"/>
      <c r="F36" s="166" t="s">
        <v>65</v>
      </c>
      <c r="G36" s="25"/>
    </row>
    <row r="37" spans="1:7" ht="112.5">
      <c r="A37" s="334"/>
      <c r="B37" s="141">
        <v>3.01</v>
      </c>
      <c r="C37" s="142" t="s">
        <v>66</v>
      </c>
      <c r="D37" s="28" t="s">
        <v>2203</v>
      </c>
      <c r="E37" s="167" t="s">
        <v>1294</v>
      </c>
      <c r="F37" s="168" t="s">
        <v>1396</v>
      </c>
      <c r="G37" s="25"/>
    </row>
    <row r="38" spans="1:7" ht="101.25">
      <c r="A38" s="334"/>
      <c r="B38" s="141">
        <v>3.02</v>
      </c>
      <c r="C38" s="142" t="s">
        <v>1326</v>
      </c>
      <c r="D38" s="28" t="s">
        <v>2204</v>
      </c>
      <c r="E38" s="167" t="s">
        <v>1341</v>
      </c>
      <c r="F38" s="168" t="s">
        <v>1397</v>
      </c>
      <c r="G38" s="25"/>
    </row>
    <row r="39" spans="1:7" ht="101.25">
      <c r="A39" s="334"/>
      <c r="B39" s="150">
        <v>4</v>
      </c>
      <c r="C39" s="149" t="s">
        <v>1492</v>
      </c>
      <c r="D39" s="28" t="s">
        <v>2205</v>
      </c>
      <c r="E39" s="27" t="s">
        <v>2151</v>
      </c>
      <c r="F39" s="27" t="s">
        <v>1493</v>
      </c>
      <c r="G39" s="25"/>
    </row>
    <row r="40" spans="1:7" ht="56.25">
      <c r="A40" s="334"/>
      <c r="B40" s="141">
        <v>4.01</v>
      </c>
      <c r="C40" s="149" t="s">
        <v>1492</v>
      </c>
      <c r="D40" s="28" t="s">
        <v>2207</v>
      </c>
      <c r="E40" s="27" t="s">
        <v>2163</v>
      </c>
      <c r="F40" s="27" t="s">
        <v>2167</v>
      </c>
      <c r="G40" s="25"/>
    </row>
    <row r="41" spans="1:7" ht="56.25">
      <c r="A41" s="334"/>
      <c r="B41" s="141" t="s">
        <v>2194</v>
      </c>
      <c r="C41" s="149" t="s">
        <v>1492</v>
      </c>
      <c r="D41" s="28" t="s">
        <v>2206</v>
      </c>
      <c r="E41" s="27" t="s">
        <v>2197</v>
      </c>
      <c r="F41" s="27" t="s">
        <v>2195</v>
      </c>
      <c r="G41" s="25"/>
    </row>
    <row r="42" spans="1:7" ht="56.25">
      <c r="A42" s="334"/>
      <c r="B42" s="141" t="s">
        <v>2228</v>
      </c>
      <c r="C42" s="149" t="s">
        <v>1492</v>
      </c>
      <c r="D42" s="28" t="s">
        <v>2233</v>
      </c>
      <c r="E42" s="27" t="s">
        <v>2196</v>
      </c>
      <c r="F42" s="27" t="s">
        <v>2229</v>
      </c>
      <c r="G42" s="25"/>
    </row>
    <row r="43" spans="1:7" ht="123.75">
      <c r="A43" s="334"/>
      <c r="B43" s="160">
        <v>4.0999999999999996</v>
      </c>
      <c r="C43" s="149" t="s">
        <v>2232</v>
      </c>
      <c r="D43" s="161">
        <v>42867</v>
      </c>
      <c r="E43" s="169" t="s">
        <v>2235</v>
      </c>
      <c r="F43" s="27" t="s">
        <v>2234</v>
      </c>
      <c r="G43" s="25"/>
    </row>
    <row r="44" spans="1:7" ht="78.75">
      <c r="A44" s="334"/>
      <c r="B44" s="160">
        <v>4.2</v>
      </c>
      <c r="C44" s="149" t="s">
        <v>2232</v>
      </c>
      <c r="D44" s="161">
        <v>42704</v>
      </c>
      <c r="E44" s="169" t="s">
        <v>2431</v>
      </c>
      <c r="F44" s="27" t="s">
        <v>2406</v>
      </c>
      <c r="G44" s="25"/>
    </row>
    <row r="45" spans="1:7" ht="157.5">
      <c r="A45" s="334"/>
      <c r="B45" s="202">
        <v>5</v>
      </c>
      <c r="C45" s="149" t="s">
        <v>2232</v>
      </c>
      <c r="D45" s="161">
        <v>42867</v>
      </c>
      <c r="E45" s="169" t="s">
        <v>12652</v>
      </c>
      <c r="F45" s="27" t="s">
        <v>12374</v>
      </c>
      <c r="G45" s="25"/>
    </row>
    <row r="46" spans="1:7" ht="45">
      <c r="A46" s="334"/>
      <c r="B46" s="160">
        <v>5.01</v>
      </c>
      <c r="C46" s="149" t="s">
        <v>2232</v>
      </c>
      <c r="D46" s="161">
        <v>42907</v>
      </c>
      <c r="E46" s="169" t="s">
        <v>15329</v>
      </c>
      <c r="F46" s="27" t="s">
        <v>12374</v>
      </c>
      <c r="G46" s="25"/>
    </row>
    <row r="47" spans="1:7" ht="67.5">
      <c r="A47" s="334"/>
      <c r="B47" s="160">
        <v>5.0999999999999996</v>
      </c>
      <c r="C47" s="149" t="s">
        <v>2232</v>
      </c>
      <c r="D47" s="161">
        <v>43070</v>
      </c>
      <c r="E47" s="169" t="s">
        <v>12862</v>
      </c>
      <c r="F47" s="27" t="s">
        <v>12863</v>
      </c>
      <c r="G47" s="25"/>
    </row>
    <row r="48" spans="1:7" ht="56.25">
      <c r="A48" s="334"/>
      <c r="B48" s="160">
        <v>5.1100000000000003</v>
      </c>
      <c r="C48" s="149" t="s">
        <v>13097</v>
      </c>
      <c r="D48" s="161">
        <v>43217</v>
      </c>
      <c r="E48" s="169" t="s">
        <v>13199</v>
      </c>
      <c r="F48" s="27" t="s">
        <v>13124</v>
      </c>
      <c r="G48" s="25"/>
    </row>
    <row r="49" spans="1:7" ht="56.25">
      <c r="A49" s="334"/>
      <c r="B49" s="160">
        <v>5.12</v>
      </c>
      <c r="C49" s="149" t="s">
        <v>13097</v>
      </c>
      <c r="D49" s="161">
        <v>43581</v>
      </c>
      <c r="E49" s="169" t="s">
        <v>13199</v>
      </c>
      <c r="F49" s="27" t="s">
        <v>13741</v>
      </c>
      <c r="G49" s="25"/>
    </row>
    <row r="50" spans="1:7" ht="78.75">
      <c r="A50" s="334"/>
      <c r="B50" s="202">
        <v>6</v>
      </c>
      <c r="C50" s="149" t="s">
        <v>13097</v>
      </c>
      <c r="D50" s="161">
        <v>43964</v>
      </c>
      <c r="E50" s="169" t="s">
        <v>13953</v>
      </c>
      <c r="F50" s="27" t="s">
        <v>13744</v>
      </c>
      <c r="G50" s="25"/>
    </row>
    <row r="51" spans="1:7" ht="45">
      <c r="A51" s="334"/>
      <c r="B51" s="160">
        <v>6.01</v>
      </c>
      <c r="C51" s="149" t="s">
        <v>13097</v>
      </c>
      <c r="D51" s="161">
        <v>43970</v>
      </c>
      <c r="E51" s="169" t="s">
        <v>15330</v>
      </c>
      <c r="F51" s="169" t="s">
        <v>13744</v>
      </c>
      <c r="G51" s="25"/>
    </row>
    <row r="52" spans="1:7" ht="45">
      <c r="A52" s="334"/>
      <c r="B52" s="160">
        <v>6.1</v>
      </c>
      <c r="C52" s="149" t="s">
        <v>13097</v>
      </c>
      <c r="D52" s="161">
        <v>44314</v>
      </c>
      <c r="E52" s="169" t="s">
        <v>15323</v>
      </c>
      <c r="F52" s="169" t="s">
        <v>14913</v>
      </c>
      <c r="G52" s="25"/>
    </row>
    <row r="53" spans="1:7" ht="45">
      <c r="A53" s="334"/>
      <c r="B53" s="160">
        <v>6.2</v>
      </c>
      <c r="C53" s="149" t="s">
        <v>13097</v>
      </c>
      <c r="D53" s="161">
        <v>44678</v>
      </c>
      <c r="E53" s="169" t="s">
        <v>15323</v>
      </c>
      <c r="F53" s="169" t="s">
        <v>15322</v>
      </c>
      <c r="G53" s="25"/>
    </row>
    <row r="54" spans="1:7" ht="45">
      <c r="A54" s="334"/>
      <c r="B54" s="160">
        <v>6.21</v>
      </c>
      <c r="C54" s="149" t="s">
        <v>13097</v>
      </c>
      <c r="D54" s="161">
        <v>44687</v>
      </c>
      <c r="E54" s="169" t="s">
        <v>15331</v>
      </c>
      <c r="F54" s="169" t="s">
        <v>15322</v>
      </c>
      <c r="G54" s="25"/>
    </row>
    <row r="55" spans="1:7" ht="45">
      <c r="A55" s="334"/>
      <c r="B55" s="160">
        <v>6.22</v>
      </c>
      <c r="C55" s="149" t="s">
        <v>13097</v>
      </c>
      <c r="D55" s="275">
        <v>44692</v>
      </c>
      <c r="E55" s="169" t="s">
        <v>15330</v>
      </c>
      <c r="F55" s="169" t="s">
        <v>15322</v>
      </c>
      <c r="G55" s="25"/>
    </row>
    <row r="56" spans="1:7" ht="56.25">
      <c r="A56" s="334"/>
      <c r="B56" s="202">
        <v>6.3</v>
      </c>
      <c r="C56" s="149" t="s">
        <v>13097</v>
      </c>
      <c r="D56" s="275">
        <v>45051</v>
      </c>
      <c r="E56" s="169" t="s">
        <v>15590</v>
      </c>
      <c r="F56" s="169" t="s">
        <v>15371</v>
      </c>
      <c r="G56" s="25"/>
    </row>
    <row r="57" spans="1:7" ht="45">
      <c r="A57" s="334"/>
      <c r="B57" s="160">
        <v>6.31</v>
      </c>
      <c r="C57" s="149" t="s">
        <v>13097</v>
      </c>
      <c r="D57" s="275">
        <v>45072</v>
      </c>
      <c r="E57" s="169" t="s">
        <v>15592</v>
      </c>
      <c r="F57" s="169" t="s">
        <v>15371</v>
      </c>
      <c r="G57" s="25"/>
    </row>
    <row r="58" spans="1:7" ht="40.5" customHeight="1">
      <c r="A58" s="334"/>
      <c r="B58" s="202">
        <v>6.4</v>
      </c>
      <c r="C58" s="149" t="s">
        <v>13097</v>
      </c>
      <c r="D58" s="275">
        <v>45408</v>
      </c>
      <c r="E58" s="169" t="s">
        <v>15594</v>
      </c>
      <c r="F58" s="169" t="s">
        <v>15593</v>
      </c>
      <c r="G58" s="25"/>
    </row>
    <row r="59" spans="1:7" ht="32.450000000000003" customHeight="1">
      <c r="A59" s="334"/>
      <c r="B59" s="202">
        <v>6.5</v>
      </c>
      <c r="C59" s="149" t="s">
        <v>13097</v>
      </c>
      <c r="D59" s="275">
        <v>45772</v>
      </c>
      <c r="E59" s="169" t="s">
        <v>15669</v>
      </c>
      <c r="F59" s="169" t="s">
        <v>15720</v>
      </c>
      <c r="G59" s="25"/>
    </row>
    <row r="60" spans="1:7" ht="13.5" thickBot="1">
      <c r="A60" s="335"/>
      <c r="B60" s="336" t="str">
        <f ca="1">OFFSET(L!$C$1,MATCH("General"&amp;"Cpy",L!$A:$A,0)-1,SL,,)</f>
        <v>© 2025 Responsible Minerals Initiative. All rights reserved.</v>
      </c>
      <c r="C60" s="336"/>
      <c r="D60" s="336"/>
      <c r="E60" s="336"/>
      <c r="F60" s="336"/>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8172B01-8FB4-4E02-8449-ED2076CCEE1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56D30B9-0BB0-4A74-82C5-1A596495F7E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activeCell="C8" sqref="C8"/>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49"/>
      <c r="B1" s="350"/>
      <c r="C1" s="350"/>
      <c r="D1" s="351"/>
    </row>
    <row r="2" spans="1:5" ht="71.25" customHeight="1">
      <c r="A2" s="74"/>
      <c r="B2" s="137" t="str">
        <f ca="1">OFFSET(L!$C$1,MATCH("Definitions"&amp;ADDRESS(ROW(),COLUMN(),4),L!$A:$A,0)-1,SL,,)</f>
        <v>ITEM</v>
      </c>
      <c r="C2" s="137" t="str">
        <f ca="1">OFFSET(L!$C$1,MATCH("Definitions"&amp;ADDRESS(ROW(),COLUMN(),4),L!$A:$A,0)-1,SL,,)</f>
        <v>DEFINITION</v>
      </c>
      <c r="D2" s="353"/>
      <c r="E2" s="101"/>
    </row>
    <row r="3" spans="1:5" ht="63.95" customHeight="1">
      <c r="A3" s="74"/>
      <c r="B3" s="63" t="str">
        <f ca="1">OFFSET(L!$C$1,MATCH("Definitions"&amp;ADDRESS(ROW(),COLUMN(),4),L!$A:$A,0)-1,SL,,)</f>
        <v>3TG</v>
      </c>
      <c r="C3" s="63" t="str">
        <f ca="1">OFFSET(L!$C$1,MATCH("Definitions"&amp;ADDRESS(ROW(),COLUMN(),4),L!$A:$A,0)-1,SL,,)</f>
        <v>Tantalum, tin, tungsten, gold</v>
      </c>
      <c r="D3" s="353"/>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53"/>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53"/>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53"/>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53"/>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53"/>
      <c r="E9" s="100" t="s">
        <v>1279</v>
      </c>
    </row>
    <row r="10" spans="1:5" ht="45">
      <c r="A10" s="74"/>
      <c r="B10" s="63" t="str">
        <f ca="1">OFFSET(L!$C$1,MATCH("Definitions"&amp;ADDRESS(ROW(),COLUMN(),4),L!$A:$A,0)-1,SL,,)</f>
        <v>DRC</v>
      </c>
      <c r="C10" s="63" t="str">
        <f ca="1">OFFSET(L!$C$1,MATCH("Definitions"&amp;ADDRESS(ROW(),COLUMN(),4),L!$A:$A,0)-1,SL,,)</f>
        <v>Democratic Republic of Congo</v>
      </c>
      <c r="D10" s="353"/>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53"/>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53"/>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53"/>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53"/>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53"/>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53"/>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53"/>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53"/>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5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53"/>
      <c r="E20" s="100"/>
    </row>
    <row r="21" spans="1:5" ht="15">
      <c r="A21" s="74"/>
      <c r="B21" s="63" t="str">
        <f ca="1">OFFSET(L!$C$1,MATCH("Definitions"&amp;ADDRESS(ROW(),COLUMN(),4),L!$A:$A,0)-1,SL,,)</f>
        <v>RBA</v>
      </c>
      <c r="C21" s="63" t="str">
        <f ca="1">OFFSET(L!$C$1,MATCH("Definitions"&amp;ADDRESS(ROW(),COLUMN(),4),L!$A:$A,0)-1,SL,,)</f>
        <v>Responsible Business Alliance (www.responsiblebusiness.org)</v>
      </c>
      <c r="D21" s="35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5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5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5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53"/>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53"/>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3"/>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53"/>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53"/>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53"/>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53"/>
      <c r="E31" s="100"/>
    </row>
    <row r="32" spans="1:5" ht="15">
      <c r="A32" s="74"/>
      <c r="B32" s="352" t="str">
        <f ca="1">OFFSET(L!$C$1,MATCH("General"&amp;"Cpy",L!$A:$A,0)-1,SL,,)</f>
        <v>© 2025 Responsible Minerals Initiative. All rights reserved.</v>
      </c>
      <c r="C32" s="352"/>
      <c r="D32" s="353"/>
      <c r="E32" s="100"/>
    </row>
    <row r="33" spans="1:4" ht="13.5" thickBot="1">
      <c r="A33" s="75"/>
      <c r="B33" s="153"/>
      <c r="C33" s="153"/>
      <c r="D33" s="354"/>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Normal="100" zoomScalePageLayoutView="70" workbookViewId="0">
      <selection activeCell="B19" sqref="B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73"/>
      <c r="B1" s="374"/>
      <c r="C1" s="374"/>
      <c r="D1" s="374"/>
      <c r="E1" s="374"/>
      <c r="F1" s="374"/>
      <c r="G1" s="374"/>
      <c r="H1" s="374"/>
      <c r="I1" s="374"/>
      <c r="J1" s="374"/>
      <c r="K1" s="375"/>
      <c r="L1" s="100"/>
      <c r="P1" s="3"/>
      <c r="Q1" s="3"/>
      <c r="R1" s="3"/>
      <c r="S1" s="3"/>
      <c r="T1" s="3"/>
      <c r="U1" s="3"/>
      <c r="V1" s="3"/>
      <c r="W1" s="3"/>
      <c r="X1" s="3"/>
      <c r="Y1" s="3"/>
      <c r="Z1" s="3"/>
      <c r="AA1" s="3"/>
      <c r="AB1" s="3"/>
      <c r="AC1" s="3"/>
      <c r="AD1" s="3"/>
      <c r="AE1" s="3"/>
      <c r="AF1" s="3"/>
      <c r="AG1" s="3"/>
      <c r="AH1" s="3"/>
    </row>
    <row r="2" spans="1:34" ht="82.35" customHeight="1">
      <c r="A2" s="34"/>
      <c r="B2" s="136"/>
      <c r="C2" s="35"/>
      <c r="D2" s="376" t="str">
        <f ca="1">OFFSET(L!$C$1,MATCH("Declaration"&amp;ADDRESS(ROW(),COLUMN(),4),L!$A:$A,0)-1,SL,,)</f>
        <v>Conflict Minerals Reporting Template (CMRT)</v>
      </c>
      <c r="E2" s="377"/>
      <c r="F2" s="377"/>
      <c r="G2" s="377"/>
      <c r="H2" s="377"/>
      <c r="I2" s="377"/>
      <c r="J2" s="37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89"/>
      <c r="G3" s="389"/>
      <c r="H3" s="389"/>
      <c r="I3" s="152"/>
      <c r="J3" s="138" t="s">
        <v>15733</v>
      </c>
      <c r="K3" s="36"/>
      <c r="L3" s="100"/>
      <c r="P3" s="45">
        <f>MATCH($D$3,LN,0)</f>
        <v>1</v>
      </c>
    </row>
    <row r="4" spans="1:34" ht="15.75">
      <c r="A4" s="34"/>
      <c r="B4" s="385" t="str">
        <f ca="1">OFFSET(L!$C$1,MATCH("Declaration"&amp;ADDRESS(ROW(),COLUMN(),4),L!$A:$A,0)-1,SL,,)</f>
        <v>The purpose of this document is to collect sourcing information on tin, tantalum, tungsten and gold used in products</v>
      </c>
      <c r="C4" s="385"/>
      <c r="D4" s="385"/>
      <c r="E4" s="385"/>
      <c r="F4" s="385"/>
      <c r="G4" s="385"/>
      <c r="H4" s="385"/>
      <c r="I4" s="390" t="str">
        <f ca="1">OFFSET(L!$C$1,MATCH("Declaration"&amp;ADDRESS(ROW(),COLUMN(),4),L!$A:$A,0)-1,SL,,)</f>
        <v>Link to Terms &amp; Conditions</v>
      </c>
      <c r="J4" s="39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85" t="str">
        <f ca="1">OFFSET(L!$C$1,MATCH("Declaration"&amp;ADDRESS(ROW(),COLUMN(),4),L!$A:$A,0)-1,SL,,)</f>
        <v>Mandatory fields are noted with an asterisk (*).  Consult the instructions tab for guidance on how to answer each question.</v>
      </c>
      <c r="C6" s="385"/>
      <c r="D6" s="385"/>
      <c r="E6" s="385"/>
      <c r="F6" s="385"/>
      <c r="G6" s="385"/>
      <c r="H6" s="385"/>
      <c r="I6" s="385"/>
      <c r="J6" s="385"/>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94" t="str">
        <f ca="1">OFFSET(L!$C$1,MATCH("Declaration"&amp;ADDRESS(ROW(),COLUMN(),4),L!$A:$A,0)-1,SL,,)</f>
        <v>Company Information</v>
      </c>
      <c r="C7" s="394"/>
      <c r="D7" s="394"/>
      <c r="E7" s="394"/>
      <c r="F7" s="394"/>
      <c r="G7" s="394"/>
      <c r="H7" s="394"/>
      <c r="I7" s="394"/>
      <c r="J7" s="39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79" t="s">
        <v>15817</v>
      </c>
      <c r="E8" s="380"/>
      <c r="F8" s="380"/>
      <c r="G8" s="380"/>
      <c r="H8" s="380"/>
      <c r="I8" s="380"/>
      <c r="J8" s="38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91" t="s">
        <v>481</v>
      </c>
      <c r="E9" s="392"/>
      <c r="F9" s="392"/>
      <c r="G9" s="39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95" t="str">
        <f ca="1">OFFSET(L!$C$1,MATCH("Declaration"&amp;ADDRESS(ROW(),COLUMN(),4)&amp;LEFT($D$9,1),L!$A:$A,0)-1,SL,,)</f>
        <v>Description of Scope:</v>
      </c>
      <c r="C10" s="122"/>
      <c r="D10" s="386" t="s">
        <v>15818</v>
      </c>
      <c r="E10" s="387"/>
      <c r="F10" s="387"/>
      <c r="G10" s="387"/>
      <c r="H10" s="387"/>
      <c r="I10" s="387"/>
      <c r="J10" s="388"/>
      <c r="K10" s="36"/>
      <c r="L10" s="115"/>
      <c r="Q10" s="3"/>
      <c r="R10" s="3"/>
      <c r="S10" s="3"/>
      <c r="T10" s="3"/>
      <c r="U10" s="3"/>
      <c r="V10" s="3"/>
      <c r="W10" s="3"/>
      <c r="X10" s="3"/>
      <c r="Y10" s="3"/>
      <c r="Z10" s="3"/>
      <c r="AA10" s="3"/>
      <c r="AB10" s="3"/>
      <c r="AC10" s="3"/>
      <c r="AD10" s="3"/>
      <c r="AE10" s="3"/>
      <c r="AF10" s="3"/>
      <c r="AG10" s="3"/>
      <c r="AH10" s="3"/>
    </row>
    <row r="11" spans="1:34" ht="15.75">
      <c r="A11" s="38"/>
      <c r="B11" s="396"/>
      <c r="C11" s="122"/>
      <c r="D11" s="402" t="str">
        <f ca="1">IF(D9=Q9,OFFSET(L!$C$1,MATCH("Declaration"&amp;ADDRESS(ROW(),COLUMN(),4),L!$A:$A,0)-1,SL,,),"")</f>
        <v/>
      </c>
      <c r="E11" s="403"/>
      <c r="F11" s="403"/>
      <c r="G11" s="403"/>
      <c r="H11" s="403"/>
      <c r="I11" s="403"/>
      <c r="J11" s="40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82" t="s">
        <v>15819</v>
      </c>
      <c r="E12" s="383"/>
      <c r="F12" s="383"/>
      <c r="G12" s="383"/>
      <c r="H12" s="383"/>
      <c r="I12" s="383"/>
      <c r="J12" s="38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82" t="s">
        <v>15820</v>
      </c>
      <c r="E13" s="383"/>
      <c r="F13" s="383"/>
      <c r="G13" s="383"/>
      <c r="H13" s="383"/>
      <c r="I13" s="383"/>
      <c r="J13" s="38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82" t="s">
        <v>15821</v>
      </c>
      <c r="E14" s="383"/>
      <c r="F14" s="383"/>
      <c r="G14" s="383"/>
      <c r="H14" s="383"/>
      <c r="I14" s="383"/>
      <c r="J14" s="38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82" t="s">
        <v>15829</v>
      </c>
      <c r="E15" s="383"/>
      <c r="F15" s="383"/>
      <c r="G15" s="383"/>
      <c r="H15" s="383"/>
      <c r="I15" s="383"/>
      <c r="J15" s="38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97" t="s">
        <v>15830</v>
      </c>
      <c r="E16" s="398"/>
      <c r="F16" s="398"/>
      <c r="G16" s="398"/>
      <c r="H16" s="398"/>
      <c r="I16" s="398"/>
      <c r="J16" s="39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82" t="s">
        <v>15822</v>
      </c>
      <c r="E17" s="383"/>
      <c r="F17" s="383"/>
      <c r="G17" s="383"/>
      <c r="H17" s="383"/>
      <c r="I17" s="383"/>
      <c r="J17" s="38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415" t="s">
        <v>15823</v>
      </c>
      <c r="E18" s="416"/>
      <c r="F18" s="416"/>
      <c r="G18" s="416"/>
      <c r="H18" s="416"/>
      <c r="I18" s="416"/>
      <c r="J18" s="41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82" t="s">
        <v>15824</v>
      </c>
      <c r="E19" s="383"/>
      <c r="F19" s="383"/>
      <c r="G19" s="383"/>
      <c r="H19" s="383"/>
      <c r="I19" s="383"/>
      <c r="J19" s="38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7" t="s">
        <v>15825</v>
      </c>
      <c r="E20" s="398"/>
      <c r="F20" s="398"/>
      <c r="G20" s="398"/>
      <c r="H20" s="398"/>
      <c r="I20" s="398"/>
      <c r="J20" s="39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5" t="s">
        <v>15822</v>
      </c>
      <c r="E21" s="356"/>
      <c r="F21" s="356"/>
      <c r="G21" s="356"/>
      <c r="H21" s="356"/>
      <c r="I21" s="356"/>
      <c r="J21" s="35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60">
        <v>46112</v>
      </c>
      <c r="E22" s="36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407"/>
      <c r="E23" s="40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62" t="str">
        <f ca="1">OFFSET(L!$C$1,MATCH("Declaration"&amp;ADDRESS(ROW(),COLUMN(),4),L!$A:$A,0)-1,SL,,)</f>
        <v>Answer the following questions 1 - 8 based on the declaration scope indicated above</v>
      </c>
      <c r="C24" s="362"/>
      <c r="D24" s="362"/>
      <c r="E24" s="362"/>
      <c r="F24" s="362"/>
      <c r="G24" s="362"/>
      <c r="H24" s="362"/>
      <c r="I24" s="362"/>
      <c r="J24" s="36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69" t="str">
        <f ca="1">OFFSET(L!$C$1,MATCH("Declaration"&amp;ADDRESS(ROW(),COLUMN(),4),L!$A:$A,0)-1,SL,,)</f>
        <v>Answer</v>
      </c>
      <c r="E25" s="369"/>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58" t="s">
        <v>476</v>
      </c>
      <c r="E26" s="359"/>
      <c r="F26" s="12"/>
      <c r="G26" s="366"/>
      <c r="H26" s="367"/>
      <c r="I26" s="367"/>
      <c r="J26" s="368"/>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58" t="s">
        <v>475</v>
      </c>
      <c r="E27" s="359"/>
      <c r="F27" s="12"/>
      <c r="G27" s="366" t="s">
        <v>15828</v>
      </c>
      <c r="H27" s="367"/>
      <c r="I27" s="367"/>
      <c r="J27" s="36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58" t="s">
        <v>475</v>
      </c>
      <c r="E28" s="359"/>
      <c r="F28" s="12"/>
      <c r="G28" s="366" t="s">
        <v>15828</v>
      </c>
      <c r="H28" s="367"/>
      <c r="I28" s="367"/>
      <c r="J28" s="36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58" t="s">
        <v>475</v>
      </c>
      <c r="E29" s="359"/>
      <c r="F29" s="12"/>
      <c r="G29" s="366" t="s">
        <v>15828</v>
      </c>
      <c r="H29" s="367"/>
      <c r="I29" s="367"/>
      <c r="J29" s="368"/>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63" t="str">
        <f ca="1">D25</f>
        <v>Answer</v>
      </c>
      <c r="E31" s="363"/>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64"/>
      <c r="E32" s="365"/>
      <c r="F32" s="47"/>
      <c r="G32" s="366"/>
      <c r="H32" s="367"/>
      <c r="I32" s="367"/>
      <c r="J32" s="36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58" t="s">
        <v>475</v>
      </c>
      <c r="E33" s="359"/>
      <c r="F33" s="47"/>
      <c r="G33" s="366"/>
      <c r="H33" s="367"/>
      <c r="I33" s="367"/>
      <c r="J33" s="36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58" t="s">
        <v>475</v>
      </c>
      <c r="E34" s="359"/>
      <c r="F34" s="47"/>
      <c r="G34" s="366"/>
      <c r="H34" s="367"/>
      <c r="I34" s="367"/>
      <c r="J34" s="36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58" t="s">
        <v>475</v>
      </c>
      <c r="E35" s="359"/>
      <c r="F35" s="47"/>
      <c r="G35" s="366"/>
      <c r="H35" s="367"/>
      <c r="I35" s="367"/>
      <c r="J35" s="36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63" t="str">
        <f ca="1">D25</f>
        <v>Answer</v>
      </c>
      <c r="E37" s="363"/>
      <c r="F37" s="18"/>
      <c r="G37" s="44" t="str">
        <f ca="1">G25</f>
        <v>Comments</v>
      </c>
      <c r="H37" s="406"/>
      <c r="I37" s="406"/>
      <c r="J37" s="406"/>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58"/>
      <c r="E38" s="359"/>
      <c r="F38" s="47"/>
      <c r="G38" s="366"/>
      <c r="H38" s="367"/>
      <c r="I38" s="367"/>
      <c r="J38" s="368"/>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58" t="s">
        <v>476</v>
      </c>
      <c r="E39" s="359"/>
      <c r="F39" s="47"/>
      <c r="G39" s="366"/>
      <c r="H39" s="367"/>
      <c r="I39" s="367"/>
      <c r="J39" s="36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58" t="s">
        <v>476</v>
      </c>
      <c r="E40" s="359"/>
      <c r="F40" s="47"/>
      <c r="G40" s="366"/>
      <c r="H40" s="367"/>
      <c r="I40" s="367"/>
      <c r="J40" s="36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58" t="s">
        <v>476</v>
      </c>
      <c r="E41" s="359"/>
      <c r="F41" s="47"/>
      <c r="G41" s="366"/>
      <c r="H41" s="367"/>
      <c r="I41" s="367"/>
      <c r="J41" s="368"/>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63" t="str">
        <f ca="1">D25</f>
        <v>Answer</v>
      </c>
      <c r="E43" s="363"/>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58"/>
      <c r="E44" s="359"/>
      <c r="F44" s="47"/>
      <c r="G44" s="366"/>
      <c r="H44" s="367"/>
      <c r="I44" s="367"/>
      <c r="J44" s="368"/>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58" t="s">
        <v>476</v>
      </c>
      <c r="E45" s="359"/>
      <c r="F45" s="47"/>
      <c r="G45" s="366"/>
      <c r="H45" s="367"/>
      <c r="I45" s="367"/>
      <c r="J45" s="36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58" t="s">
        <v>476</v>
      </c>
      <c r="E46" s="359"/>
      <c r="F46" s="47"/>
      <c r="G46" s="366"/>
      <c r="H46" s="367"/>
      <c r="I46" s="367"/>
      <c r="J46" s="36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58" t="s">
        <v>476</v>
      </c>
      <c r="E47" s="359"/>
      <c r="F47" s="47"/>
      <c r="G47" s="366"/>
      <c r="H47" s="367"/>
      <c r="I47" s="367"/>
      <c r="J47" s="368"/>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63" t="str">
        <f ca="1">D25</f>
        <v>Answer</v>
      </c>
      <c r="E49" s="363"/>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58"/>
      <c r="E50" s="359"/>
      <c r="F50" s="47"/>
      <c r="G50" s="366"/>
      <c r="H50" s="367"/>
      <c r="I50" s="367"/>
      <c r="J50" s="36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58" t="s">
        <v>476</v>
      </c>
      <c r="E51" s="359"/>
      <c r="F51" s="47"/>
      <c r="G51" s="366"/>
      <c r="H51" s="367"/>
      <c r="I51" s="367"/>
      <c r="J51" s="36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58" t="s">
        <v>476</v>
      </c>
      <c r="E52" s="359"/>
      <c r="F52" s="47"/>
      <c r="G52" s="366"/>
      <c r="H52" s="367"/>
      <c r="I52" s="367"/>
      <c r="J52" s="36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58" t="s">
        <v>476</v>
      </c>
      <c r="E53" s="359"/>
      <c r="F53" s="47"/>
      <c r="G53" s="366"/>
      <c r="H53" s="367"/>
      <c r="I53" s="367"/>
      <c r="J53" s="36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63" t="str">
        <f ca="1">D25</f>
        <v>Answer</v>
      </c>
      <c r="E55" s="363"/>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400"/>
      <c r="E56" s="401"/>
      <c r="F56" s="47"/>
      <c r="G56" s="366"/>
      <c r="H56" s="367"/>
      <c r="I56" s="367"/>
      <c r="J56" s="36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400" t="s">
        <v>15826</v>
      </c>
      <c r="E57" s="401"/>
      <c r="F57" s="47"/>
      <c r="G57" s="366"/>
      <c r="H57" s="367"/>
      <c r="I57" s="367"/>
      <c r="J57" s="36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400" t="s">
        <v>15826</v>
      </c>
      <c r="E58" s="401"/>
      <c r="F58" s="47"/>
      <c r="G58" s="366"/>
      <c r="H58" s="367"/>
      <c r="I58" s="367"/>
      <c r="J58" s="36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400" t="s">
        <v>15826</v>
      </c>
      <c r="E59" s="401"/>
      <c r="F59" s="47"/>
      <c r="G59" s="366"/>
      <c r="H59" s="367"/>
      <c r="I59" s="367"/>
      <c r="J59" s="36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63" t="str">
        <f ca="1">D25</f>
        <v>Answer</v>
      </c>
      <c r="E61" s="363"/>
      <c r="F61" s="18"/>
      <c r="G61" s="44" t="str">
        <f ca="1">G25</f>
        <v>Comments</v>
      </c>
      <c r="H61" s="405"/>
      <c r="I61" s="405"/>
      <c r="J61" s="405"/>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64"/>
      <c r="E62" s="365"/>
      <c r="F62" s="47"/>
      <c r="G62" s="366"/>
      <c r="H62" s="367"/>
      <c r="I62" s="367"/>
      <c r="J62" s="36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58" t="s">
        <v>475</v>
      </c>
      <c r="E63" s="359"/>
      <c r="F63" s="47"/>
      <c r="G63" s="366"/>
      <c r="H63" s="367"/>
      <c r="I63" s="367"/>
      <c r="J63" s="36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58" t="s">
        <v>475</v>
      </c>
      <c r="E64" s="359"/>
      <c r="F64" s="47"/>
      <c r="G64" s="366"/>
      <c r="H64" s="367"/>
      <c r="I64" s="367"/>
      <c r="J64" s="36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58" t="s">
        <v>475</v>
      </c>
      <c r="E65" s="359"/>
      <c r="F65" s="47"/>
      <c r="G65" s="366"/>
      <c r="H65" s="367"/>
      <c r="I65" s="367"/>
      <c r="J65" s="36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63" t="str">
        <f ca="1">D25</f>
        <v>Answer</v>
      </c>
      <c r="E67" s="363"/>
      <c r="F67" s="18"/>
      <c r="G67" s="44" t="str">
        <f ca="1">G25</f>
        <v>Comments</v>
      </c>
      <c r="H67" s="405" t="str">
        <f>IF(Q75="(*)","Click here to enter smelter names","")</f>
        <v/>
      </c>
      <c r="I67" s="405"/>
      <c r="J67" s="405"/>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58"/>
      <c r="E68" s="359"/>
      <c r="F68" s="48"/>
      <c r="G68" s="366"/>
      <c r="H68" s="367"/>
      <c r="I68" s="367"/>
      <c r="J68" s="36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58" t="s">
        <v>475</v>
      </c>
      <c r="E69" s="359"/>
      <c r="F69" s="48"/>
      <c r="G69" s="366"/>
      <c r="H69" s="367"/>
      <c r="I69" s="367"/>
      <c r="J69" s="36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58" t="s">
        <v>475</v>
      </c>
      <c r="E70" s="359"/>
      <c r="F70" s="48"/>
      <c r="G70" s="366"/>
      <c r="H70" s="367"/>
      <c r="I70" s="367"/>
      <c r="J70" s="36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58" t="s">
        <v>475</v>
      </c>
      <c r="E71" s="359"/>
      <c r="F71" s="50"/>
      <c r="G71" s="366"/>
      <c r="H71" s="367"/>
      <c r="I71" s="367"/>
      <c r="J71" s="36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418" t="str">
        <f ca="1">OFFSET(L!$C$1,MATCH("Declaration"&amp;ADDRESS(ROW(),COLUMN(),4),L!$A:$A,0)-1,SL,,)</f>
        <v>Answer the Following Questions at a Company Level</v>
      </c>
      <c r="C73" s="418"/>
      <c r="D73" s="418"/>
      <c r="E73" s="418"/>
      <c r="F73" s="418"/>
      <c r="G73" s="418"/>
      <c r="H73" s="418"/>
      <c r="I73" s="418"/>
      <c r="J73" s="41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69" t="str">
        <f ca="1">D25</f>
        <v>Answer</v>
      </c>
      <c r="E74" s="369"/>
      <c r="F74" s="53"/>
      <c r="G74" s="369" t="str">
        <f ca="1">G25</f>
        <v>Comments</v>
      </c>
      <c r="H74" s="369" t="e">
        <f>HLOOKUP(SL,LT,$O74,0)</f>
        <v>#NAME?</v>
      </c>
      <c r="I74" s="36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58" t="s">
        <v>475</v>
      </c>
      <c r="E75" s="359"/>
      <c r="F75" s="57"/>
      <c r="G75" s="366"/>
      <c r="H75" s="367"/>
      <c r="I75" s="367"/>
      <c r="J75" s="368"/>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413"/>
      <c r="H76" s="413"/>
      <c r="I76" s="413"/>
      <c r="J76" s="41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58" t="s">
        <v>475</v>
      </c>
      <c r="E77" s="359"/>
      <c r="F77" s="57"/>
      <c r="G77" s="370" t="s">
        <v>15827</v>
      </c>
      <c r="H77" s="371"/>
      <c r="I77" s="371"/>
      <c r="J77" s="372"/>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58" t="s">
        <v>475</v>
      </c>
      <c r="E79" s="359"/>
      <c r="F79" s="57"/>
      <c r="G79" s="366"/>
      <c r="H79" s="367"/>
      <c r="I79" s="367"/>
      <c r="J79" s="368"/>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58" t="s">
        <v>475</v>
      </c>
      <c r="E81" s="359"/>
      <c r="F81" s="57"/>
      <c r="G81" s="366"/>
      <c r="H81" s="367"/>
      <c r="I81" s="367"/>
      <c r="J81" s="368"/>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58" t="s">
        <v>14853</v>
      </c>
      <c r="E83" s="359"/>
      <c r="F83" s="57"/>
      <c r="G83" s="366"/>
      <c r="H83" s="367"/>
      <c r="I83" s="367"/>
      <c r="J83" s="368"/>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411" t="s">
        <v>475</v>
      </c>
      <c r="E85" s="412"/>
      <c r="F85" s="57"/>
      <c r="G85" s="366"/>
      <c r="H85" s="367"/>
      <c r="I85" s="367"/>
      <c r="J85" s="368"/>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413"/>
      <c r="H86" s="413"/>
      <c r="I86" s="413"/>
      <c r="J86" s="41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58" t="s">
        <v>475</v>
      </c>
      <c r="E87" s="359"/>
      <c r="F87" s="57"/>
      <c r="G87" s="366"/>
      <c r="H87" s="367"/>
      <c r="I87" s="367"/>
      <c r="J87" s="368"/>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414"/>
      <c r="H88" s="414"/>
      <c r="I88" s="414"/>
      <c r="J88" s="41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58" t="s">
        <v>476</v>
      </c>
      <c r="E89" s="359"/>
      <c r="F89" s="57"/>
      <c r="G89" s="366"/>
      <c r="H89" s="367"/>
      <c r="I89" s="367"/>
      <c r="J89" s="368"/>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410" t="str">
        <f>IF(OR($D$8="",$I$3=""),"","Click here to check required fields completion")</f>
        <v/>
      </c>
      <c r="C90" s="410"/>
      <c r="D90" s="410"/>
      <c r="E90" s="410"/>
      <c r="F90" s="410"/>
      <c r="G90" s="410"/>
      <c r="H90" s="410"/>
      <c r="I90" s="410"/>
      <c r="J90" s="410"/>
      <c r="K90" s="36"/>
      <c r="L90" s="100"/>
      <c r="P90" s="3"/>
      <c r="Q90" s="3"/>
      <c r="R90" s="3"/>
      <c r="S90" s="3"/>
      <c r="T90" s="3"/>
      <c r="U90" s="3"/>
      <c r="V90" s="3"/>
      <c r="W90" s="3"/>
      <c r="X90" s="3"/>
      <c r="Y90" s="3"/>
      <c r="Z90" s="3"/>
      <c r="AA90" s="3"/>
      <c r="AB90" s="3"/>
      <c r="AC90" s="3"/>
      <c r="AD90" s="3"/>
      <c r="AE90" s="3"/>
      <c r="AF90" s="3"/>
      <c r="AG90" s="3"/>
      <c r="AH90" s="3"/>
    </row>
    <row r="91" spans="1:34" ht="15.75" thickBot="1">
      <c r="A91" s="408" t="str">
        <f ca="1">OFFSET(L!$C$1,MATCH("General"&amp;"Cpy",L!$A:$A,0)-1,SL,,)</f>
        <v>© 2025 Responsible Minerals Initiative. All rights reserved.</v>
      </c>
      <c r="B91" s="409"/>
      <c r="C91" s="409"/>
      <c r="D91" s="409"/>
      <c r="E91" s="409"/>
      <c r="F91" s="409"/>
      <c r="G91" s="409"/>
      <c r="H91" s="409"/>
      <c r="I91" s="409"/>
      <c r="J91" s="40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8" priority="159" stopIfTrue="1">
      <formula>IF($D$22="",TRUE)</formula>
    </cfRule>
  </conditionalFormatting>
  <conditionalFormatting sqref="D26:E26">
    <cfRule type="expression" dxfId="77" priority="137" stopIfTrue="1">
      <formula>IF($D$26="",TRUE)</formula>
    </cfRule>
  </conditionalFormatting>
  <conditionalFormatting sqref="D27:E27">
    <cfRule type="expression" dxfId="76" priority="144" stopIfTrue="1">
      <formula>IF($D$27="",TRUE)</formula>
    </cfRule>
  </conditionalFormatting>
  <conditionalFormatting sqref="D28:E28">
    <cfRule type="expression" dxfId="75" priority="145" stopIfTrue="1">
      <formula>IF($D$28="",TRUE)</formula>
    </cfRule>
  </conditionalFormatting>
  <conditionalFormatting sqref="D29:E29">
    <cfRule type="expression" dxfId="74" priority="146" stopIfTrue="1">
      <formula>IF($D$29="",TRUE)</formula>
    </cfRule>
  </conditionalFormatting>
  <conditionalFormatting sqref="D32:E32">
    <cfRule type="expression" dxfId="73" priority="55" stopIfTrue="1">
      <formula>IF(AND(OR($D$26="Yes",$D$26=""),$D$32=""),1,0)</formula>
    </cfRule>
    <cfRule type="expression" dxfId="72" priority="142" stopIfTrue="1">
      <formula>$P$26=""</formula>
    </cfRule>
  </conditionalFormatting>
  <conditionalFormatting sqref="D33:E33">
    <cfRule type="expression" dxfId="71" priority="43" stopIfTrue="1">
      <formula>$P$27=""</formula>
    </cfRule>
    <cfRule type="expression" dxfId="70" priority="42" stopIfTrue="1">
      <formula>IF(AND(OR($D$27="Yes",$D$27=""),$D$33=""),1,0)</formula>
    </cfRule>
  </conditionalFormatting>
  <conditionalFormatting sqref="D34:E34">
    <cfRule type="expression" dxfId="69" priority="1" stopIfTrue="1">
      <formula>IF(AND(OR($D$28="Yes",$D$28=""),$D$34=""),1,0)</formula>
    </cfRule>
    <cfRule type="expression" dxfId="68" priority="2" stopIfTrue="1">
      <formula>$P$28=""</formula>
    </cfRule>
  </conditionalFormatting>
  <conditionalFormatting sqref="D35:E35">
    <cfRule type="expression" dxfId="67" priority="39" stopIfTrue="1">
      <formula>IF(AND(OR($D$29="Yes",$D$29=""),$D$35=""),1,0)</formula>
    </cfRule>
    <cfRule type="expression" dxfId="66" priority="163" stopIfTrue="1">
      <formula>$P$29=""</formula>
    </cfRule>
  </conditionalFormatting>
  <conditionalFormatting sqref="D38:E38 D44:E44 D50:E50 D56:E56 D62:E62 D68:E68">
    <cfRule type="expression" dxfId="65" priority="18" stopIfTrue="1">
      <formula>$P$26=""</formula>
    </cfRule>
    <cfRule type="expression" dxfId="64" priority="19" stopIfTrue="1">
      <formula>$P$32=""</formula>
    </cfRule>
  </conditionalFormatting>
  <conditionalFormatting sqref="D38:E38">
    <cfRule type="expression" dxfId="63" priority="54" stopIfTrue="1">
      <formula>IF(AND(OR($D$26="Yes",$D$26=""),OR($D$32="Yes",$D$32=""),D38=""),1,0)</formula>
    </cfRule>
  </conditionalFormatting>
  <conditionalFormatting sqref="D39:E39 D45:E45 D51:E51 D57:E57 D63:E63 D69:E69">
    <cfRule type="expression" dxfId="62" priority="12" stopIfTrue="1">
      <formula>$P$33=""</formula>
    </cfRule>
    <cfRule type="expression" dxfId="61" priority="13" stopIfTrue="1">
      <formula>$P$39=""</formula>
    </cfRule>
  </conditionalFormatting>
  <conditionalFormatting sqref="D39:E39">
    <cfRule type="expression" dxfId="60" priority="50" stopIfTrue="1">
      <formula>IF(AND(OR($D$27="Yes",$D$27=""),OR($D$33="Yes",$D$33=""),D39=""),1,0)</formula>
    </cfRule>
  </conditionalFormatting>
  <conditionalFormatting sqref="D40:E40 D46:E46 D52:E52 D58:E58 D64:E64 D70:E70">
    <cfRule type="expression" dxfId="59" priority="7" stopIfTrue="1">
      <formula>$P$28=""</formula>
    </cfRule>
    <cfRule type="expression" dxfId="58" priority="8" stopIfTrue="1">
      <formula>$P$34=""</formula>
    </cfRule>
  </conditionalFormatting>
  <conditionalFormatting sqref="D40:E40">
    <cfRule type="expression" dxfId="57" priority="49" stopIfTrue="1">
      <formula>IF(AND(OR($D$28="Yes",$D$28=""),OR($D$34="Yes",$D$34=""),D40=""),1,0)</formula>
    </cfRule>
  </conditionalFormatting>
  <conditionalFormatting sqref="D41:E41 D47:E47 D53:E53 D59:E59 D65:E65 D71:E71">
    <cfRule type="expression" dxfId="56" priority="3" stopIfTrue="1">
      <formula>$P$29=""</formula>
    </cfRule>
    <cfRule type="expression" dxfId="55" priority="4" stopIfTrue="1">
      <formula>$P$35=""</formula>
    </cfRule>
  </conditionalFormatting>
  <conditionalFormatting sqref="D41:E41">
    <cfRule type="expression" dxfId="54" priority="165" stopIfTrue="1">
      <formula>IF(AND(OR($D$29="Yes",$D$29=""),OR($D$35="Yes",$D$35=""),D41=""),1,0)</formula>
    </cfRule>
  </conditionalFormatting>
  <conditionalFormatting sqref="D44:E44">
    <cfRule type="expression" dxfId="53" priority="53" stopIfTrue="1">
      <formula>IF(AND(OR($D$26="Yes",$D$26=""),OR($D$32="Yes",$D$32=""),D44=""),1,0)</formula>
    </cfRule>
  </conditionalFormatting>
  <conditionalFormatting sqref="D45:E45">
    <cfRule type="expression" dxfId="52" priority="15" stopIfTrue="1">
      <formula>IF(AND(OR($D$27="Yes",$D$27=""),OR($D$33="Yes",$D$33=""),D45=""),1,0)</formula>
    </cfRule>
  </conditionalFormatting>
  <conditionalFormatting sqref="D46:E46">
    <cfRule type="expression" dxfId="51" priority="40" stopIfTrue="1">
      <formula>IF(AND(OR($D$28="Yes",$D$28=""),OR($D$34="Yes",$D$34=""),D46=""),1,0)</formula>
    </cfRule>
  </conditionalFormatting>
  <conditionalFormatting sqref="D47:E47">
    <cfRule type="expression" dxfId="50" priority="48" stopIfTrue="1">
      <formula>IF(AND(OR($D$29="Yes",$D$29=""),OR($D$35="Yes",$D$35=""),D47=""),1,0)</formula>
    </cfRule>
  </conditionalFormatting>
  <conditionalFormatting sqref="D50:E50">
    <cfRule type="expression" dxfId="49" priority="21" stopIfTrue="1">
      <formula>IF(AND(OR($D$26="Yes",$D$26=""),OR($D$32="Yes",$D$32=""),D50=""),1,0)</formula>
    </cfRule>
  </conditionalFormatting>
  <conditionalFormatting sqref="D51:E51">
    <cfRule type="expression" dxfId="48" priority="160" stopIfTrue="1">
      <formula>IF(AND(OR($D$27="Yes",$D$27=""),OR($D$33="Yes",$D$33=""),D51=""),1,0)</formula>
    </cfRule>
  </conditionalFormatting>
  <conditionalFormatting sqref="D52:E52">
    <cfRule type="expression" dxfId="47" priority="11" stopIfTrue="1">
      <formula>IF(AND(OR($D$28="Yes",$D$28=""),OR($D$34="Yes",$D$34=""),D52=""),1,0)</formula>
    </cfRule>
  </conditionalFormatting>
  <conditionalFormatting sqref="D53:E53">
    <cfRule type="expression" dxfId="46" priority="34" stopIfTrue="1">
      <formula>IF(AND(OR($D$29="Yes",$D$29=""),OR($D$35="Yes",$D$35=""),D53=""),1,0)</formula>
    </cfRule>
  </conditionalFormatting>
  <conditionalFormatting sqref="D56:E56">
    <cfRule type="expression" dxfId="45" priority="29" stopIfTrue="1">
      <formula>IF(AND(OR($D$26="Yes",$D$26=""),OR($D$32="Yes",$D$32=""),D56=""),1,0)</formula>
    </cfRule>
  </conditionalFormatting>
  <conditionalFormatting sqref="D57:E57">
    <cfRule type="expression" dxfId="44" priority="17" stopIfTrue="1">
      <formula>IF(AND(OR($D$27="Yes",$D$27=""),OR($D$33="Yes",$D$33=""),D57=""),1,0)</formula>
    </cfRule>
  </conditionalFormatting>
  <conditionalFormatting sqref="D58:E58">
    <cfRule type="expression" dxfId="43" priority="10" stopIfTrue="1">
      <formula>IF(AND(OR($D$28="Yes",$D$28=""),OR($D$34="Yes",$D$34=""),D58=""),1,0)</formula>
    </cfRule>
  </conditionalFormatting>
  <conditionalFormatting sqref="D59:E59">
    <cfRule type="expression" dxfId="42" priority="6" stopIfTrue="1">
      <formula>IF(AND(OR($D$29="Yes",$D$29=""),OR($D$35="Yes",$D$35=""),D59=""),1,0)</formula>
    </cfRule>
  </conditionalFormatting>
  <conditionalFormatting sqref="D62:E62">
    <cfRule type="expression" dxfId="41" priority="28" stopIfTrue="1">
      <formula>IF(AND(OR($D$26="Yes",$D$26=""),OR($D$32="Yes",$D$32=""),D62=""),1,0)</formula>
    </cfRule>
  </conditionalFormatting>
  <conditionalFormatting sqref="D63:E63">
    <cfRule type="expression" dxfId="40" priority="14" stopIfTrue="1">
      <formula>IF(AND(OR($D$27="Yes",$D$27=""),OR($D$33="Yes",$D$33=""),D63=""),1,0)</formula>
    </cfRule>
  </conditionalFormatting>
  <conditionalFormatting sqref="D64:E64">
    <cfRule type="expression" dxfId="39" priority="9" stopIfTrue="1">
      <formula>IF(AND(OR($D$28="Yes",$D$28=""),OR($D$34="Yes",$D$34=""),D64=""),1,0)</formula>
    </cfRule>
  </conditionalFormatting>
  <conditionalFormatting sqref="D65:E65">
    <cfRule type="expression" dxfId="38" priority="5" stopIfTrue="1">
      <formula>IF(AND(OR($D$29="Yes",$D$29=""),OR($D$35="Yes",$D$35=""),D65=""),1,0)</formula>
    </cfRule>
  </conditionalFormatting>
  <conditionalFormatting sqref="D68:E68">
    <cfRule type="expression" dxfId="37" priority="20" stopIfTrue="1">
      <formula>IF(AND(OR($D$26="Yes",$D$26=""),OR($D$32="Yes",$D$32=""),D68=""),1,0)</formula>
    </cfRule>
  </conditionalFormatting>
  <conditionalFormatting sqref="D69:E69">
    <cfRule type="expression" dxfId="36" priority="16" stopIfTrue="1">
      <formula>IF(AND(OR($D$27="Yes",$D$27=""),OR($D$33="Yes",$D$33=""),D69=""),1,0)</formula>
    </cfRule>
  </conditionalFormatting>
  <conditionalFormatting sqref="D70:E70">
    <cfRule type="expression" dxfId="35" priority="162" stopIfTrue="1">
      <formula>IF(AND(OR($D$28="Yes",$D$28=""),OR($D$34="Yes",$D$34=""),D70=""),1,0)</formula>
    </cfRule>
  </conditionalFormatting>
  <conditionalFormatting sqref="D71:E71">
    <cfRule type="expression" dxfId="34" priority="164" stopIfTrue="1">
      <formula>IF(AND(OR($D$29="Yes",$D$29=""),OR($D$35="Yes",$D$35=""),D71=""),1,0)</formula>
    </cfRule>
  </conditionalFormatting>
  <conditionalFormatting sqref="D75:E75 D77:E77 D79:E79 D81:E81 D83 D85:E85 D87:E87 D89:E89">
    <cfRule type="expression" dxfId="33" priority="85" stopIfTrue="1">
      <formula>AND(OR($D$26="No",AND($D$26="Yes",$D$32="No")),OR($D$27="No",AND($D$27="Yes",$D$33="No")),OR($D$28="No",AND($D$28="Yes",$D$34="No")),OR($D$29="No",AND($D$29="Yes",$D$35="No")))</formula>
    </cfRule>
    <cfRule type="expression" dxfId="32" priority="86" stopIfTrue="1">
      <formula>IF(D75="",TRUE)</formula>
    </cfRule>
  </conditionalFormatting>
  <conditionalFormatting sqref="D9:G9">
    <cfRule type="expression" dxfId="31" priority="152" stopIfTrue="1">
      <formula>IF($D$9="",TRUE)</formula>
    </cfRule>
  </conditionalFormatting>
  <conditionalFormatting sqref="D8:J8">
    <cfRule type="expression" dxfId="30" priority="151" stopIfTrue="1">
      <formula>IF($D$8="",TRUE)</formula>
    </cfRule>
  </conditionalFormatting>
  <conditionalFormatting sqref="D10:J10">
    <cfRule type="expression" dxfId="29" priority="166" stopIfTrue="1">
      <formula>IF(AND($D$10="",$D$9=$R$9),TRUE)</formula>
    </cfRule>
    <cfRule type="expression" dxfId="28" priority="56" stopIfTrue="1">
      <formula>IF($D$9=$Q$9,TRUE)</formula>
    </cfRule>
  </conditionalFormatting>
  <conditionalFormatting sqref="D15:J15">
    <cfRule type="expression" dxfId="27" priority="153" stopIfTrue="1">
      <formula>IF($D$15="",TRUE)</formula>
    </cfRule>
  </conditionalFormatting>
  <conditionalFormatting sqref="D16:J16">
    <cfRule type="expression" dxfId="26" priority="154" stopIfTrue="1">
      <formula>IF($D$16="",TRUE)</formula>
    </cfRule>
  </conditionalFormatting>
  <conditionalFormatting sqref="D17:J17">
    <cfRule type="expression" dxfId="25" priority="22" stopIfTrue="1">
      <formula>IF($D$17="",TRUE)</formula>
    </cfRule>
  </conditionalFormatting>
  <conditionalFormatting sqref="D18:J18">
    <cfRule type="expression" dxfId="24" priority="156" stopIfTrue="1">
      <formula>IF($D$18="",TRUE)</formula>
    </cfRule>
  </conditionalFormatting>
  <conditionalFormatting sqref="D20:J20">
    <cfRule type="expression" dxfId="23" priority="35" stopIfTrue="1">
      <formula>IF($D$20="",TRUE)</formula>
    </cfRule>
  </conditionalFormatting>
  <conditionalFormatting sqref="G77:J77">
    <cfRule type="expression" dxfId="22" priority="57" stopIfTrue="1">
      <formula>IF(AND($D$77="Yes",$G$77=""),TRUE)</formula>
    </cfRule>
  </conditionalFormatting>
  <conditionalFormatting sqref="G85:J85">
    <cfRule type="expression" dxfId="21"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3B17992-351D-4553-ABC7-9E202447A6AD}"/>
    <hyperlink ref="D20" r:id="rId4" xr:uid="{0BBB8E60-F380-4A7C-B1CD-5E6193382D9B}"/>
    <hyperlink ref="G77" r:id="rId5" xr:uid="{B793D180-3DA9-49CF-9DB2-93DC2A7E9F9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K2507"/>
  <sheetViews>
    <sheetView showGridLines="0" showZeros="0" zoomScaleNormal="100" zoomScalePageLayoutView="55" workbookViewId="0">
      <pane ySplit="4" topLeftCell="A5" activePane="bottomLeft" state="frozen"/>
      <selection pane="bottomLeft" activeCell="E11" sqref="E1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419" t="str">
        <f ca="1">OFFSET(L!$C$1,MATCH("Smelter List"&amp;ADDRESS(ROW(),COLUMN(),4),L!$A:$A,0)-1,SL,,)</f>
        <v>Link to "RMAP Conformant Smelter List"</v>
      </c>
      <c r="K2" s="420"/>
      <c r="L2" s="420"/>
      <c r="M2" s="420"/>
      <c r="N2" s="420"/>
      <c r="O2" s="420"/>
      <c r="P2" s="195"/>
      <c r="Q2" s="196"/>
      <c r="R2" s="197"/>
      <c r="S2" s="197"/>
      <c r="T2" s="197"/>
      <c r="AH2" s="145" t="s">
        <v>475</v>
      </c>
    </row>
    <row r="3" spans="1:34" s="221" customFormat="1" ht="177" customHeight="1">
      <c r="A3" s="171"/>
      <c r="B3" s="42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21"/>
      <c r="D3" s="421"/>
      <c r="E3" s="421"/>
      <c r="F3" s="222"/>
      <c r="G3" s="422" t="str">
        <f ca="1">OFFSET(L!$C$1,MATCH("General"&amp;"Cpy",L!$A:$A,0)-1,SL,,)</f>
        <v>© 2025 Responsible Minerals Initiative. All rights reserved.</v>
      </c>
      <c r="H3" s="422"/>
      <c r="I3" s="423"/>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767</v>
      </c>
      <c r="B5" s="182" t="s">
        <v>1101</v>
      </c>
      <c r="C5" s="186" t="s">
        <v>13721</v>
      </c>
      <c r="D5" s="230"/>
      <c r="E5" s="182" t="s">
        <v>1077</v>
      </c>
      <c r="F5" s="182" t="s">
        <v>767</v>
      </c>
      <c r="G5" s="182" t="s">
        <v>13177</v>
      </c>
      <c r="H5" s="183">
        <v>0</v>
      </c>
      <c r="I5" s="184" t="s">
        <v>2087</v>
      </c>
      <c r="J5" s="184" t="s">
        <v>2088</v>
      </c>
      <c r="K5" s="224"/>
      <c r="L5" s="224"/>
      <c r="M5" s="224"/>
      <c r="N5" s="224"/>
      <c r="O5" s="224"/>
      <c r="P5" s="185"/>
      <c r="Q5" s="225"/>
      <c r="R5" s="182" t="s">
        <v>2120</v>
      </c>
      <c r="S5" s="181" t="str">
        <f ca="1">IF(B5="","",IF(ISERROR(MATCH($E5,CL,0)),"Unknown",INDIRECT("'C'!$A$"&amp;MATCH($E5,CL,0)+1)))</f>
        <v>JP</v>
      </c>
      <c r="T5" s="181" t="str">
        <f ca="1">IF(B5="","",IF(ISERROR(MATCH($J5,#REF!,0)),"",INDIRECT("'SorP'!$A$"&amp;MATCH($S5&amp;$J5,#REF!,0))))</f>
        <v/>
      </c>
      <c r="U5" s="201"/>
      <c r="V5" s="226" t="e">
        <f>IF(C5="",NA(),IF(OR(C5="Smelter not listed",C5="Smelter not yet identified"),MATCH($B5&amp;$D5,#REF!,0),MATCH($B5&amp;$C5,#REF!,0)))</f>
        <v>#REF!</v>
      </c>
      <c r="X5" s="227">
        <f t="shared" ref="X5" si="0">IF(AND(C5="Smelter not listed",OR(LEN(D5)=0,LEN(E5)=0)),1,0)</f>
        <v>0</v>
      </c>
      <c r="AB5" s="228" t="str">
        <f t="shared" ref="AB5" si="1">B5&amp;C5</f>
        <v>TungstenA.L.M.T. Corp.</v>
      </c>
    </row>
    <row r="6" spans="1:34" s="227" customFormat="1" ht="20.100000000000001" customHeight="1">
      <c r="A6" s="262" t="s">
        <v>1350</v>
      </c>
      <c r="B6" s="182" t="s">
        <v>1098</v>
      </c>
      <c r="C6" s="186" t="s">
        <v>1349</v>
      </c>
      <c r="D6" s="230"/>
      <c r="E6" s="182" t="s">
        <v>2384</v>
      </c>
      <c r="F6" s="182" t="s">
        <v>1350</v>
      </c>
      <c r="G6" s="182" t="s">
        <v>13177</v>
      </c>
      <c r="H6" s="183">
        <v>0</v>
      </c>
      <c r="I6" s="184" t="s">
        <v>1506</v>
      </c>
      <c r="J6" s="184" t="s">
        <v>1507</v>
      </c>
      <c r="K6" s="224"/>
      <c r="L6" s="224"/>
      <c r="M6" s="224"/>
      <c r="N6" s="224"/>
      <c r="O6" s="224"/>
      <c r="P6" s="185"/>
      <c r="Q6" s="225"/>
      <c r="R6" s="182"/>
      <c r="S6" s="181"/>
      <c r="T6" s="181"/>
      <c r="U6" s="201"/>
      <c r="V6" s="226"/>
      <c r="AB6" s="228"/>
    </row>
    <row r="7" spans="1:34" s="227" customFormat="1" ht="20.100000000000001" customHeight="1">
      <c r="A7" s="262" t="s">
        <v>633</v>
      </c>
      <c r="B7" s="182" t="s">
        <v>1098</v>
      </c>
      <c r="C7" s="186" t="s">
        <v>2095</v>
      </c>
      <c r="D7" s="230"/>
      <c r="E7" s="182" t="s">
        <v>1077</v>
      </c>
      <c r="F7" s="182" t="s">
        <v>633</v>
      </c>
      <c r="G7" s="182" t="s">
        <v>13177</v>
      </c>
      <c r="H7" s="183">
        <v>0</v>
      </c>
      <c r="I7" s="184" t="s">
        <v>1508</v>
      </c>
      <c r="J7" s="184" t="s">
        <v>1509</v>
      </c>
      <c r="K7" s="224"/>
      <c r="L7" s="224"/>
      <c r="M7" s="224"/>
      <c r="N7" s="224"/>
      <c r="O7" s="224"/>
      <c r="P7" s="185"/>
      <c r="Q7" s="225"/>
      <c r="R7" s="182" t="s">
        <v>2120</v>
      </c>
      <c r="S7" s="181" t="str">
        <f ca="1">IF(B7="","",IF(ISERROR(MATCH($E7,CL,0)),"Unknown",INDIRECT("'C'!$A$"&amp;MATCH($E7,CL,0)+1)))</f>
        <v>JP</v>
      </c>
      <c r="T7" s="181" t="str">
        <f ca="1">IF(B7="","",IF(ISERROR(MATCH($J7,[1]SorP!$B$1:$B$6226,0)),"",INDIRECT("'SorP'!$A$"&amp;MATCH($S7&amp;$J7,[1]SorP!C:C,0))))</f>
        <v>JP-13</v>
      </c>
      <c r="U7" s="201"/>
      <c r="V7" s="226">
        <f>IF(C7="",NA(),IF(OR(C7="Smelter not listed",C7="Smelter not yet identified"),MATCH($B7&amp;$D7,'[1]Smelter Look-up'!$J:$J,0),MATCH($B7&amp;$C7,'[1]Smelter Look-up'!$J:$J,0)))</f>
        <v>13</v>
      </c>
      <c r="X7" s="227">
        <f t="shared" ref="X7:X8" si="2">IF(AND(C7="Smelter not listed",OR(LEN(D7)=0,LEN(E7)=0)),1,0)</f>
        <v>0</v>
      </c>
      <c r="AB7" s="228" t="str">
        <f t="shared" ref="AB7:AB8" si="3">B7&amp;C7</f>
        <v>GoldAida Chemical Industries Co., Ltd.</v>
      </c>
    </row>
    <row r="8" spans="1:34" s="227" customFormat="1" ht="20.100000000000001" customHeight="1">
      <c r="A8" s="262" t="s">
        <v>634</v>
      </c>
      <c r="B8" s="182" t="s">
        <v>1098</v>
      </c>
      <c r="C8" s="186" t="s">
        <v>15276</v>
      </c>
      <c r="D8" s="230"/>
      <c r="E8" s="182" t="s">
        <v>1070</v>
      </c>
      <c r="F8" s="182" t="s">
        <v>634</v>
      </c>
      <c r="G8" s="182" t="s">
        <v>13177</v>
      </c>
      <c r="H8" s="183">
        <v>0</v>
      </c>
      <c r="I8" s="184" t="s">
        <v>1510</v>
      </c>
      <c r="J8" s="184" t="s">
        <v>1511</v>
      </c>
      <c r="K8" s="224"/>
      <c r="L8" s="224"/>
      <c r="M8" s="224"/>
      <c r="N8" s="224"/>
      <c r="O8" s="224"/>
      <c r="P8" s="185"/>
      <c r="Q8" s="225"/>
      <c r="R8" s="182" t="s">
        <v>2120</v>
      </c>
      <c r="S8" s="181" t="str">
        <f ca="1">IF(B8="","",IF(ISERROR(MATCH($E8,CL,0)),"Unknown",INDIRECT("'C'!$A$"&amp;MATCH($E8,CL,0)+1)))</f>
        <v>DE</v>
      </c>
      <c r="T8" s="181" t="str">
        <f ca="1">IF(B8="","",IF(ISERROR(MATCH($J8,[2]SorP!$B$1:$B$6226,0)),"",INDIRECT("'SorP'!$A$"&amp;MATCH($S8&amp;$J8,[2]SorP!C:C,0))))</f>
        <v>DE-BW</v>
      </c>
      <c r="U8" s="201"/>
      <c r="V8" s="226">
        <f>IF(C8="",NA(),IF(OR(C8="Smelter not listed",C8="Smelter not yet identified"),MATCH($B8&amp;$D8,'[2]Smelter Look-up'!$J:$J,0),MATCH($B8&amp;$C8,'[2]Smelter Look-up'!$J:$J,0)))</f>
        <v>10</v>
      </c>
      <c r="X8" s="227">
        <f t="shared" si="2"/>
        <v>0</v>
      </c>
      <c r="AB8" s="228" t="str">
        <f t="shared" si="3"/>
        <v>GoldAgosi AG</v>
      </c>
    </row>
    <row r="9" spans="1:34" s="227" customFormat="1" ht="20.100000000000001" customHeight="1">
      <c r="A9" s="262" t="s">
        <v>635</v>
      </c>
      <c r="B9" s="182" t="s">
        <v>1098</v>
      </c>
      <c r="C9" s="186" t="s">
        <v>607</v>
      </c>
      <c r="D9" s="230"/>
      <c r="E9" s="182" t="s">
        <v>862</v>
      </c>
      <c r="F9" s="182" t="s">
        <v>635</v>
      </c>
      <c r="G9" s="182" t="s">
        <v>13177</v>
      </c>
      <c r="H9" s="183">
        <v>0</v>
      </c>
      <c r="I9" s="184" t="s">
        <v>1512</v>
      </c>
      <c r="J9" s="184" t="s">
        <v>11961</v>
      </c>
      <c r="K9" s="224"/>
      <c r="L9" s="224"/>
      <c r="M9" s="224"/>
      <c r="N9" s="224"/>
      <c r="O9" s="224"/>
      <c r="P9" s="185"/>
      <c r="Q9" s="225"/>
      <c r="R9" s="182" t="s">
        <v>15303</v>
      </c>
      <c r="S9" s="181" t="str">
        <f ca="1">IF(B9="","",IF(ISERROR(MATCH($E9,CL,0)),"Unknown",INDIRECT("'C'!$A$"&amp;MATCH($E9,CL,0)+1)))</f>
        <v>UZ</v>
      </c>
      <c r="T9" s="181" t="str">
        <f ca="1">IF(B9="","",IF(ISERROR(MATCH($J9,[2]SorP!$B$1:$B$6226,0)),"",INDIRECT("'SorP'!$A$"&amp;MATCH($S9&amp;$J9,[2]SorP!C:C,0))))</f>
        <v>UZ-TO</v>
      </c>
      <c r="U9" s="201"/>
      <c r="V9" s="226">
        <f>IF(C9="",NA(),IF(OR(C9="Smelter not listed",C9="Smelter not yet identified"),MATCH($B9&amp;$D9,'[2]Smelter Look-up'!$J:$J,0),MATCH($B9&amp;$C9,'[2]Smelter Look-up'!$J:$J,0)))</f>
        <v>20</v>
      </c>
      <c r="X9" s="227">
        <f>IF(AND(C9="Smelter not listed",OR(LEN(D9)=0,LEN(E9)=0)),1,0)</f>
        <v>0</v>
      </c>
      <c r="AB9" s="228" t="str">
        <f>B9&amp;C9</f>
        <v>GoldAlmalyk Mining and Metallurgical Complex (AMMC)</v>
      </c>
    </row>
    <row r="10" spans="1:34" s="227" customFormat="1" ht="20.100000000000001" customHeight="1">
      <c r="A10" s="262" t="s">
        <v>636</v>
      </c>
      <c r="B10" s="182" t="s">
        <v>1098</v>
      </c>
      <c r="C10" s="186" t="s">
        <v>12375</v>
      </c>
      <c r="D10" s="230"/>
      <c r="E10" s="182" t="s">
        <v>1065</v>
      </c>
      <c r="F10" s="182" t="s">
        <v>636</v>
      </c>
      <c r="G10" s="182" t="s">
        <v>13177</v>
      </c>
      <c r="H10" s="183">
        <v>0</v>
      </c>
      <c r="I10" s="184" t="s">
        <v>1514</v>
      </c>
      <c r="J10" s="184" t="s">
        <v>1515</v>
      </c>
      <c r="K10" s="224"/>
      <c r="L10" s="224"/>
      <c r="M10" s="224"/>
      <c r="N10" s="224"/>
      <c r="O10" s="224"/>
      <c r="P10" s="185"/>
      <c r="Q10" s="225"/>
      <c r="R10" s="182" t="s">
        <v>1000</v>
      </c>
      <c r="S10" s="181" t="str">
        <f ca="1">IF(B10="","",IF(ISERROR(MATCH($E10,CL,0)),"Unknown",INDIRECT("'C'!$A$"&amp;MATCH($E10,CL,0)+1)))</f>
        <v>BR</v>
      </c>
      <c r="T10" s="181" t="str">
        <f ca="1">IF(B10="","",IF(ISERROR(MATCH($J10,[2]SorP!$B$1:$B$6226,0)),"",INDIRECT("'SorP'!$A$"&amp;MATCH($S10&amp;$J10,[2]SorP!C:C,0))))</f>
        <v>BR-MG</v>
      </c>
      <c r="U10" s="201"/>
      <c r="V10" s="226">
        <f>IF(C10="",NA(),IF(OR(C10="Smelter not listed",C10="Smelter not yet identified"),MATCH($B10&amp;$D10,'[2]Smelter Look-up'!$J:$J,0),MATCH($B10&amp;$C10,'[2]Smelter Look-up'!$J:$J,0)))</f>
        <v>23</v>
      </c>
      <c r="X10" s="227">
        <f>IF(AND(C10="Smelter not listed",OR(LEN(D10)=0,LEN(E10)=0)),1,0)</f>
        <v>0</v>
      </c>
      <c r="AB10" s="228" t="str">
        <f>B10&amp;C10</f>
        <v>GoldAngloGold Ashanti Corrego do Sitio Mineracao</v>
      </c>
    </row>
    <row r="11" spans="1:34" s="227" customFormat="1" ht="20.100000000000001" customHeight="1">
      <c r="A11" s="262" t="s">
        <v>637</v>
      </c>
      <c r="B11" s="182" t="s">
        <v>1098</v>
      </c>
      <c r="C11" s="186" t="s">
        <v>15898</v>
      </c>
      <c r="D11" s="230" t="s">
        <v>15898</v>
      </c>
      <c r="E11" s="182" t="s">
        <v>1067</v>
      </c>
      <c r="F11" s="182" t="s">
        <v>637</v>
      </c>
      <c r="G11" s="182" t="s">
        <v>13177</v>
      </c>
      <c r="H11" s="183">
        <v>0</v>
      </c>
      <c r="I11" s="184" t="s">
        <v>1516</v>
      </c>
      <c r="J11" s="184" t="s">
        <v>1517</v>
      </c>
      <c r="K11" s="224"/>
      <c r="L11" s="224"/>
      <c r="M11" s="224"/>
      <c r="N11" s="224"/>
      <c r="O11" s="224"/>
      <c r="P11" s="185"/>
      <c r="Q11" s="225"/>
      <c r="R11" s="182" t="s">
        <v>1003</v>
      </c>
      <c r="S11" s="181" t="str">
        <f t="shared" ref="S11:S18" ca="1" si="4">IF(B11="","",IF(ISERROR(MATCH($E11,CL,0)),"Unknown",INDIRECT("'C'!$A$"&amp;MATCH($E11,CL,0)+1)))</f>
        <v>CH</v>
      </c>
      <c r="T11" s="181" t="str">
        <f ca="1">IF(B11="","",IF(ISERROR(MATCH($J11,[2]SorP!$B$1:$B$6226,0)),"",INDIRECT("'SorP'!$A$"&amp;MATCH($S11&amp;$J11,[2]SorP!C:C,0))))</f>
        <v>CH-TI</v>
      </c>
      <c r="U11" s="201"/>
      <c r="V11" s="226" t="e">
        <f>IF(C11="",NA(),IF(OR(C11="Smelter not listed",C11="Smelter not yet identified"),MATCH($B11&amp;$D11,'[2]Smelter Look-up'!$J:$J,0),MATCH($B11&amp;$C11,'[2]Smelter Look-up'!$J:$J,0)))</f>
        <v>#N/A</v>
      </c>
      <c r="X11" s="227">
        <f t="shared" ref="X11:X18" si="5">IF(AND(C11="Smelter not listed",OR(LEN(D11)=0,LEN(E11)=0)),1,0)</f>
        <v>0</v>
      </c>
      <c r="AB11" s="228" t="str">
        <f t="shared" ref="AB11:AB18" si="6">B11&amp;C11</f>
        <v>GoldArgor-Heraeus SA</v>
      </c>
    </row>
    <row r="12" spans="1:34" s="227" customFormat="1" ht="20.100000000000001" customHeight="1">
      <c r="A12" s="262" t="s">
        <v>638</v>
      </c>
      <c r="B12" s="182" t="s">
        <v>1098</v>
      </c>
      <c r="C12" s="186" t="s">
        <v>2237</v>
      </c>
      <c r="D12" s="230"/>
      <c r="E12" s="182" t="s">
        <v>1077</v>
      </c>
      <c r="F12" s="182" t="s">
        <v>638</v>
      </c>
      <c r="G12" s="182" t="s">
        <v>13177</v>
      </c>
      <c r="H12" s="183">
        <v>0</v>
      </c>
      <c r="I12" s="184" t="s">
        <v>15908</v>
      </c>
      <c r="J12" s="184" t="s">
        <v>1518</v>
      </c>
      <c r="K12" s="224"/>
      <c r="L12" s="224"/>
      <c r="M12" s="224"/>
      <c r="N12" s="224"/>
      <c r="O12" s="224"/>
      <c r="P12" s="185"/>
      <c r="Q12" s="225"/>
      <c r="R12" s="182" t="s">
        <v>1131</v>
      </c>
      <c r="S12" s="181" t="str">
        <f t="shared" ca="1" si="4"/>
        <v>JP</v>
      </c>
      <c r="T12" s="181" t="str">
        <f ca="1">IF(B12="","",IF(ISERROR(MATCH($J12,[2]SorP!$B$1:$B$6226,0)),"",INDIRECT("'SorP'!$A$"&amp;MATCH($S12&amp;$J12,[2]SorP!C:C,0))))</f>
        <v>JP-28</v>
      </c>
      <c r="U12" s="201"/>
      <c r="V12" s="226">
        <f>IF(C12="",NA(),IF(OR(C12="Smelter not listed",C12="Smelter not yet identified"),MATCH($B12&amp;$D12,'[2]Smelter Look-up'!$J:$J,0),MATCH($B12&amp;$C12,'[2]Smelter Look-up'!$J:$J,0)))</f>
        <v>30</v>
      </c>
      <c r="X12" s="227">
        <f t="shared" si="5"/>
        <v>0</v>
      </c>
      <c r="AB12" s="228" t="str">
        <f t="shared" si="6"/>
        <v>GoldAsahi Pretec Corp.</v>
      </c>
    </row>
    <row r="13" spans="1:34" s="227" customFormat="1" ht="20.100000000000001" customHeight="1">
      <c r="A13" s="262" t="s">
        <v>639</v>
      </c>
      <c r="B13" s="182" t="s">
        <v>1098</v>
      </c>
      <c r="C13" s="186" t="s">
        <v>2096</v>
      </c>
      <c r="D13" s="230"/>
      <c r="E13" s="182" t="s">
        <v>1077</v>
      </c>
      <c r="F13" s="182" t="s">
        <v>639</v>
      </c>
      <c r="G13" s="182" t="s">
        <v>13177</v>
      </c>
      <c r="H13" s="183">
        <v>0</v>
      </c>
      <c r="I13" s="184" t="s">
        <v>1520</v>
      </c>
      <c r="J13" s="184" t="s">
        <v>1521</v>
      </c>
      <c r="K13" s="224"/>
      <c r="L13" s="224"/>
      <c r="M13" s="224"/>
      <c r="N13" s="224"/>
      <c r="O13" s="224"/>
      <c r="P13" s="185"/>
      <c r="Q13" s="225"/>
      <c r="R13" s="182" t="s">
        <v>13713</v>
      </c>
      <c r="S13" s="181" t="str">
        <f t="shared" ca="1" si="4"/>
        <v>JP</v>
      </c>
      <c r="T13" s="181" t="str">
        <f ca="1">IF(B13="","",IF(ISERROR(MATCH($J13,[2]SorP!$B$1:$B$6226,0)),"",INDIRECT("'SorP'!$A$"&amp;MATCH($S13&amp;$J13,[2]SorP!C:C,0))))</f>
        <v>JP-07</v>
      </c>
      <c r="U13" s="201"/>
      <c r="V13" s="226">
        <f>IF(C13="",NA(),IF(OR(C13="Smelter not listed",C13="Smelter not yet identified"),MATCH($B13&amp;$D13,'[2]Smelter Look-up'!$J:$J,0),MATCH($B13&amp;$C13,'[2]Smelter Look-up'!$J:$J,0)))</f>
        <v>33</v>
      </c>
      <c r="X13" s="227">
        <f t="shared" si="5"/>
        <v>0</v>
      </c>
      <c r="AB13" s="228" t="str">
        <f t="shared" si="6"/>
        <v>GoldAsaka Riken Co., Ltd.</v>
      </c>
    </row>
    <row r="14" spans="1:34" s="227" customFormat="1" ht="20.100000000000001" customHeight="1">
      <c r="A14" s="262" t="s">
        <v>640</v>
      </c>
      <c r="B14" s="182" t="s">
        <v>1098</v>
      </c>
      <c r="C14" s="186" t="s">
        <v>608</v>
      </c>
      <c r="D14" s="230"/>
      <c r="E14" s="182" t="s">
        <v>860</v>
      </c>
      <c r="F14" s="182" t="s">
        <v>640</v>
      </c>
      <c r="G14" s="182" t="s">
        <v>13177</v>
      </c>
      <c r="H14" s="183">
        <v>0</v>
      </c>
      <c r="I14" s="184" t="s">
        <v>1522</v>
      </c>
      <c r="J14" s="184" t="s">
        <v>11215</v>
      </c>
      <c r="K14" s="224"/>
      <c r="L14" s="224"/>
      <c r="M14" s="224"/>
      <c r="N14" s="224"/>
      <c r="O14" s="224"/>
      <c r="P14" s="185"/>
      <c r="Q14" s="225"/>
      <c r="R14" s="182" t="s">
        <v>761</v>
      </c>
      <c r="S14" s="181" t="str">
        <f t="shared" ca="1" si="4"/>
        <v>TR</v>
      </c>
      <c r="T14" s="181" t="str">
        <f ca="1">IF(B14="","",IF(ISERROR(MATCH($J14,[2]SorP!$B$1:$B$6226,0)),"",INDIRECT("'SorP'!$A$"&amp;MATCH($S14&amp;$J14,[2]SorP!C:C,0))))</f>
        <v>TR-34</v>
      </c>
      <c r="U14" s="201"/>
      <c r="V14" s="226">
        <f>IF(C14="",NA(),IF(OR(C14="Smelter not listed",C14="Smelter not yet identified"),MATCH($B14&amp;$D14,'[2]Smelter Look-up'!$J:$J,0),MATCH($B14&amp;$C14,'[2]Smelter Look-up'!$J:$J,0)))</f>
        <v>35</v>
      </c>
      <c r="X14" s="227">
        <f t="shared" si="5"/>
        <v>0</v>
      </c>
      <c r="AB14" s="228" t="str">
        <f t="shared" si="6"/>
        <v>GoldAtasay Kuyumculuk Sanayi Ve Ticaret A.S.</v>
      </c>
    </row>
    <row r="15" spans="1:34" s="227" customFormat="1" ht="20.100000000000001" customHeight="1">
      <c r="A15" s="262" t="s">
        <v>768</v>
      </c>
      <c r="B15" s="182" t="s">
        <v>1101</v>
      </c>
      <c r="C15" s="186" t="s">
        <v>140</v>
      </c>
      <c r="D15" s="230"/>
      <c r="E15" s="182" t="s">
        <v>2384</v>
      </c>
      <c r="F15" s="182" t="s">
        <v>768</v>
      </c>
      <c r="G15" s="182" t="s">
        <v>13177</v>
      </c>
      <c r="H15" s="183">
        <v>0</v>
      </c>
      <c r="I15" s="184" t="s">
        <v>1779</v>
      </c>
      <c r="J15" s="184" t="s">
        <v>1780</v>
      </c>
      <c r="K15" s="224"/>
      <c r="L15" s="224"/>
      <c r="M15" s="224"/>
      <c r="N15" s="224"/>
      <c r="O15" s="224"/>
      <c r="P15" s="185"/>
      <c r="Q15" s="225"/>
      <c r="R15" s="182" t="s">
        <v>13714</v>
      </c>
      <c r="S15" s="181" t="str">
        <f t="shared" ca="1" si="4"/>
        <v>US</v>
      </c>
      <c r="T15" s="181" t="str">
        <f ca="1">IF(B15="","",IF(ISERROR(MATCH($J15,[2]SorP!$B$1:$B$6226,0)),"",INDIRECT("'SorP'!$A$"&amp;MATCH($S15&amp;$J15,[2]SorP!C:C,0))))</f>
        <v>US-AL</v>
      </c>
      <c r="U15" s="201"/>
      <c r="V15" s="226">
        <f>IF(C15="",NA(),IF(OR(C15="Smelter not listed",C15="Smelter not yet identified"),MATCH($B15&amp;$D15,'[2]Smelter Look-up'!$J:$J,0),MATCH($B15&amp;$C15,'[2]Smelter Look-up'!$J:$J,0)))</f>
        <v>604</v>
      </c>
      <c r="X15" s="227">
        <f t="shared" si="5"/>
        <v>0</v>
      </c>
      <c r="AB15" s="228" t="str">
        <f t="shared" si="6"/>
        <v>TungstenKennametal Huntsville</v>
      </c>
    </row>
    <row r="16" spans="1:34" s="227" customFormat="1" ht="20.100000000000001" customHeight="1">
      <c r="A16" s="262" t="s">
        <v>641</v>
      </c>
      <c r="B16" s="182" t="s">
        <v>1098</v>
      </c>
      <c r="C16" s="186" t="s">
        <v>1191</v>
      </c>
      <c r="D16" s="230"/>
      <c r="E16" s="182" t="s">
        <v>1070</v>
      </c>
      <c r="F16" s="182" t="s">
        <v>641</v>
      </c>
      <c r="G16" s="182" t="s">
        <v>13177</v>
      </c>
      <c r="H16" s="183">
        <v>0</v>
      </c>
      <c r="I16" s="184" t="s">
        <v>1523</v>
      </c>
      <c r="J16" s="184" t="s">
        <v>1523</v>
      </c>
      <c r="K16" s="224"/>
      <c r="L16" s="224"/>
      <c r="M16" s="224"/>
      <c r="N16" s="224"/>
      <c r="O16" s="224"/>
      <c r="P16" s="185"/>
      <c r="Q16" s="225"/>
      <c r="R16" s="182" t="s">
        <v>877</v>
      </c>
      <c r="S16" s="181" t="str">
        <f t="shared" ca="1" si="4"/>
        <v>DE</v>
      </c>
      <c r="T16" s="181" t="str">
        <f ca="1">IF(B16="","",IF(ISERROR(MATCH($J16,[2]SorP!$B$1:$B$6226,0)),"",INDIRECT("'SorP'!$A$"&amp;MATCH($S16&amp;$J16,[2]SorP!C:C,0))))</f>
        <v>DE-HH</v>
      </c>
      <c r="U16" s="201"/>
      <c r="V16" s="226">
        <f>IF(C16="",NA(),IF(OR(C16="Smelter not listed",C16="Smelter not yet identified"),MATCH($B16&amp;$D16,'[2]Smelter Look-up'!$J:$J,0),MATCH($B16&amp;$C16,'[2]Smelter Look-up'!$J:$J,0)))</f>
        <v>39</v>
      </c>
      <c r="X16" s="227">
        <f t="shared" si="5"/>
        <v>0</v>
      </c>
      <c r="AB16" s="228" t="str">
        <f t="shared" si="6"/>
        <v>GoldAurubis AG</v>
      </c>
    </row>
    <row r="17" spans="1:37" s="227" customFormat="1" ht="23.25" customHeight="1">
      <c r="A17" s="262" t="s">
        <v>642</v>
      </c>
      <c r="B17" s="182" t="s">
        <v>1098</v>
      </c>
      <c r="C17" s="186" t="s">
        <v>875</v>
      </c>
      <c r="D17" s="230"/>
      <c r="E17" s="182" t="s">
        <v>852</v>
      </c>
      <c r="F17" s="182" t="s">
        <v>642</v>
      </c>
      <c r="G17" s="182" t="s">
        <v>13177</v>
      </c>
      <c r="H17" s="183">
        <v>0</v>
      </c>
      <c r="I17" s="184" t="s">
        <v>2154</v>
      </c>
      <c r="J17" s="184" t="s">
        <v>9394</v>
      </c>
      <c r="K17" s="224"/>
      <c r="L17" s="224"/>
      <c r="M17" s="224"/>
      <c r="N17" s="224"/>
      <c r="O17" s="224"/>
      <c r="P17" s="185"/>
      <c r="Q17" s="225"/>
      <c r="R17" s="182" t="s">
        <v>793</v>
      </c>
      <c r="S17" s="181" t="str">
        <f t="shared" ca="1" si="4"/>
        <v>PH</v>
      </c>
      <c r="T17" s="181" t="str">
        <f ca="1">IF(B17="","",IF(ISERROR(MATCH($J17,[2]SorP!$B$1:$B$6226,0)),"",INDIRECT("'SorP'!$A$"&amp;MATCH($S17&amp;$J17,[2]SorP!C:C,0))))</f>
        <v>PH-RIZ</v>
      </c>
      <c r="U17" s="201"/>
      <c r="V17" s="226">
        <f>IF(C17="",NA(),IF(OR(C17="Smelter not listed",C17="Smelter not yet identified"),MATCH($B17&amp;$D17,'[2]Smelter Look-up'!$J:$J,0),MATCH($B17&amp;$C17,'[2]Smelter Look-up'!$J:$J,0)))</f>
        <v>43</v>
      </c>
      <c r="X17" s="227">
        <f t="shared" si="5"/>
        <v>0</v>
      </c>
      <c r="AB17" s="228" t="str">
        <f t="shared" si="6"/>
        <v>GoldBangko Sentral ng Pilipinas (Central Bank of the Philippines)</v>
      </c>
    </row>
    <row r="18" spans="1:37" s="227" customFormat="1" ht="24.75" customHeight="1">
      <c r="A18" s="181" t="s">
        <v>643</v>
      </c>
      <c r="B18" s="182" t="s">
        <v>1098</v>
      </c>
      <c r="C18" s="186" t="s">
        <v>15597</v>
      </c>
      <c r="D18" s="230"/>
      <c r="E18" s="182" t="s">
        <v>858</v>
      </c>
      <c r="F18" s="182" t="s">
        <v>643</v>
      </c>
      <c r="G18" s="182" t="s">
        <v>13177</v>
      </c>
      <c r="H18" s="183">
        <v>0</v>
      </c>
      <c r="I18" s="184" t="s">
        <v>1525</v>
      </c>
      <c r="J18" s="184" t="s">
        <v>10222</v>
      </c>
      <c r="K18" s="224"/>
      <c r="L18" s="224"/>
      <c r="M18" s="224"/>
      <c r="N18" s="224"/>
      <c r="O18" s="224"/>
      <c r="P18" s="185"/>
      <c r="Q18" s="225"/>
      <c r="R18" s="182" t="s">
        <v>13119</v>
      </c>
      <c r="S18" s="181" t="str">
        <f t="shared" ca="1" si="4"/>
        <v>SE</v>
      </c>
      <c r="T18" s="181" t="str">
        <f ca="1">IF(B18="","",IF(ISERROR(MATCH($J18,[2]SorP!$B$1:$B$6226,0)),"",INDIRECT("'SorP'!$A$"&amp;MATCH($S18&amp;$J18,[2]SorP!C:C,0))))</f>
        <v>SE-AC</v>
      </c>
      <c r="U18" s="201"/>
      <c r="V18" s="226">
        <f>IF(C18="",NA(),IF(OR(C18="Smelter not listed",C18="Smelter not yet identified"),MATCH($B18&amp;$D18,'[2]Smelter Look-up'!$J:$J,0),MATCH($B18&amp;$C18,'[2]Smelter Look-up'!$J:$J,0)))</f>
        <v>44</v>
      </c>
      <c r="X18" s="227">
        <f t="shared" si="5"/>
        <v>0</v>
      </c>
      <c r="AB18" s="228" t="str">
        <f t="shared" si="6"/>
        <v>GoldBoliden Ronnskar</v>
      </c>
    </row>
    <row r="19" spans="1:37" s="227" customFormat="1" ht="21.75" customHeight="1">
      <c r="A19" s="294" t="s">
        <v>645</v>
      </c>
      <c r="B19" s="295" t="s">
        <v>1098</v>
      </c>
      <c r="C19" s="296" t="s">
        <v>644</v>
      </c>
      <c r="D19" s="297"/>
      <c r="E19" s="294" t="s">
        <v>1070</v>
      </c>
      <c r="F19" s="294" t="s">
        <v>645</v>
      </c>
      <c r="G19" s="294" t="s">
        <v>13177</v>
      </c>
      <c r="H19" s="298">
        <v>0</v>
      </c>
      <c r="I19" s="300" t="s">
        <v>1510</v>
      </c>
      <c r="J19" s="300" t="s">
        <v>1511</v>
      </c>
      <c r="K19" s="301"/>
      <c r="L19" s="302"/>
      <c r="M19" s="303"/>
      <c r="N19" s="301"/>
      <c r="O19" s="301"/>
      <c r="P19" s="304"/>
      <c r="Q19" s="305"/>
      <c r="R19" s="294" t="s">
        <v>2120</v>
      </c>
      <c r="S19" s="299" t="s">
        <v>12450</v>
      </c>
      <c r="T19" s="299" t="s">
        <v>12171</v>
      </c>
      <c r="U19" s="306"/>
      <c r="V19" s="307">
        <v>494</v>
      </c>
      <c r="W19" s="293"/>
      <c r="X19" s="293">
        <v>0</v>
      </c>
      <c r="Y19" s="293"/>
      <c r="Z19" s="293"/>
      <c r="AA19" s="293"/>
      <c r="AB19" s="308" t="s">
        <v>15831</v>
      </c>
      <c r="AC19" s="293"/>
      <c r="AD19" s="293"/>
      <c r="AE19" s="293"/>
      <c r="AF19" s="293"/>
      <c r="AG19" s="293"/>
      <c r="AH19" s="293"/>
      <c r="AI19" s="293"/>
      <c r="AJ19" s="293"/>
      <c r="AK19" s="293">
        <v>48</v>
      </c>
    </row>
    <row r="20" spans="1:37" s="227" customFormat="1" ht="28.5" customHeight="1">
      <c r="A20" s="181" t="s">
        <v>646</v>
      </c>
      <c r="B20" s="182" t="s">
        <v>1098</v>
      </c>
      <c r="C20" s="186" t="s">
        <v>876</v>
      </c>
      <c r="D20" s="230"/>
      <c r="E20" s="182" t="s">
        <v>1082</v>
      </c>
      <c r="F20" s="182" t="s">
        <v>646</v>
      </c>
      <c r="G20" s="182" t="s">
        <v>13177</v>
      </c>
      <c r="H20" s="183">
        <v>0</v>
      </c>
      <c r="I20" s="184" t="s">
        <v>1526</v>
      </c>
      <c r="J20" s="184" t="s">
        <v>1527</v>
      </c>
      <c r="K20" s="224"/>
      <c r="L20" s="224"/>
      <c r="M20" s="224"/>
      <c r="N20" s="224"/>
      <c r="O20" s="224"/>
      <c r="P20" s="185"/>
      <c r="Q20" s="225"/>
      <c r="R20" s="182" t="s">
        <v>13721</v>
      </c>
      <c r="S20" s="181" t="str">
        <f t="shared" ref="S20:S49" ca="1" si="7">IF(B20="","",IF(ISERROR(MATCH($E20,CL,0)),"Unknown",INDIRECT("'C'!$A$"&amp;MATCH($E20,CL,0)+1)))</f>
        <v>MX</v>
      </c>
      <c r="T20" s="181" t="str">
        <f ca="1">IF(B20="","",IF(ISERROR(MATCH($J20,[3]SorP!$B$1:$B$6226,0)),"",INDIRECT("'SorP'!$A$"&amp;MATCH($S20&amp;$J20,[3]SorP!C:C,0))))</f>
        <v>MX-SON</v>
      </c>
      <c r="U20" s="201"/>
      <c r="V20" s="226">
        <f>IF(C20="",NA(),IF(OR(C20="Smelter not listed",C20="Smelter not yet identified"),MATCH($B20&amp;$D20,'[3]Smelter Look-up'!$J:$J,0),MATCH($B20&amp;$C20,'[3]Smelter Look-up'!$J:$J,0)))</f>
        <v>45</v>
      </c>
      <c r="X20" s="227">
        <f t="shared" ref="X20:X83" si="8">IF(AND(C20="Smelter not listed",OR(LEN(D20)=0,LEN(E20)=0)),1,0)</f>
        <v>0</v>
      </c>
      <c r="AB20" s="228" t="str">
        <f t="shared" ref="AB20:AB83" si="9">B20&amp;C20</f>
        <v>GoldCaridad</v>
      </c>
    </row>
    <row r="21" spans="1:37" s="227" customFormat="1" ht="28.5" customHeight="1">
      <c r="A21" s="181" t="s">
        <v>647</v>
      </c>
      <c r="B21" s="182" t="s">
        <v>1098</v>
      </c>
      <c r="C21" s="186" t="s">
        <v>2192</v>
      </c>
      <c r="D21" s="230"/>
      <c r="E21" s="182" t="s">
        <v>1066</v>
      </c>
      <c r="F21" s="182" t="s">
        <v>647</v>
      </c>
      <c r="G21" s="182" t="s">
        <v>13177</v>
      </c>
      <c r="H21" s="183">
        <v>0</v>
      </c>
      <c r="I21" s="184" t="s">
        <v>1528</v>
      </c>
      <c r="J21" s="184" t="s">
        <v>1529</v>
      </c>
      <c r="K21" s="224"/>
      <c r="L21" s="224"/>
      <c r="M21" s="224"/>
      <c r="N21" s="224"/>
      <c r="O21" s="224"/>
      <c r="P21" s="185"/>
      <c r="Q21" s="225"/>
      <c r="R21" s="182" t="s">
        <v>1349</v>
      </c>
      <c r="S21" s="181" t="str">
        <f t="shared" ca="1" si="7"/>
        <v>CA</v>
      </c>
      <c r="T21" s="181" t="str">
        <f ca="1">IF(B21="","",IF(ISERROR(MATCH($J21,[3]SorP!$B$1:$B$6226,0)),"",INDIRECT("'SorP'!$A$"&amp;MATCH($S21&amp;$J21,[3]SorP!C:C,0))))</f>
        <v>CA-QC</v>
      </c>
      <c r="U21" s="201"/>
      <c r="V21" s="226">
        <f>IF(C21="",NA(),IF(OR(C21="Smelter not listed",C21="Smelter not yet identified"),MATCH($B21&amp;$D21,'[3]Smelter Look-up'!$J:$J,0),MATCH($B21&amp;$C21,'[3]Smelter Look-up'!$J:$J,0)))</f>
        <v>47</v>
      </c>
      <c r="X21" s="227">
        <f t="shared" si="8"/>
        <v>0</v>
      </c>
      <c r="AB21" s="228" t="str">
        <f t="shared" si="9"/>
        <v>GoldCCR Refinery - Glencore Canada Corporation</v>
      </c>
    </row>
    <row r="22" spans="1:37" s="227" customFormat="1" ht="28.5" customHeight="1">
      <c r="A22" s="181" t="s">
        <v>769</v>
      </c>
      <c r="B22" s="182" t="s">
        <v>1101</v>
      </c>
      <c r="C22" s="186" t="s">
        <v>1345</v>
      </c>
      <c r="D22" s="230"/>
      <c r="E22" s="182" t="s">
        <v>1069</v>
      </c>
      <c r="F22" s="182" t="s">
        <v>769</v>
      </c>
      <c r="G22" s="182" t="s">
        <v>13177</v>
      </c>
      <c r="H22" s="183">
        <v>0</v>
      </c>
      <c r="I22" s="184" t="s">
        <v>1781</v>
      </c>
      <c r="J22" s="184" t="s">
        <v>13536</v>
      </c>
      <c r="K22" s="224"/>
      <c r="L22" s="224"/>
      <c r="M22" s="224"/>
      <c r="N22" s="224"/>
      <c r="O22" s="224"/>
      <c r="P22" s="185"/>
      <c r="Q22" s="225"/>
      <c r="R22" s="182" t="s">
        <v>2095</v>
      </c>
      <c r="S22" s="181" t="str">
        <f t="shared" ca="1" si="7"/>
        <v>CN</v>
      </c>
      <c r="T22" s="181" t="str">
        <f ca="1">IF(B22="","",IF(ISERROR(MATCH($J22,[3]SorP!$B$1:$B$6226,0)),"",INDIRECT("'SorP'!$A$"&amp;MATCH($S22&amp;$J22,[3]SorP!C:C,0))))</f>
        <v>CN-GD</v>
      </c>
      <c r="U22" s="201"/>
      <c r="V22" s="226">
        <f>IF(C22="",NA(),IF(OR(C22="Smelter not listed",C22="Smelter not yet identified"),MATCH($B22&amp;$D22,'[3]Smelter Look-up'!$J:$J,0),MATCH($B22&amp;$C22,'[3]Smelter Look-up'!$J:$J,0)))</f>
        <v>606</v>
      </c>
      <c r="X22" s="227">
        <f t="shared" si="8"/>
        <v>0</v>
      </c>
      <c r="AB22" s="228" t="str">
        <f t="shared" si="9"/>
        <v>TungstenGuangdong Xianglu Tungsten Co., Ltd.</v>
      </c>
    </row>
    <row r="23" spans="1:37" s="227" customFormat="1" ht="28.5" customHeight="1">
      <c r="A23" s="181" t="s">
        <v>2230</v>
      </c>
      <c r="B23" s="182" t="s">
        <v>1099</v>
      </c>
      <c r="C23" s="186" t="s">
        <v>2287</v>
      </c>
      <c r="D23" s="230"/>
      <c r="E23" s="182" t="s">
        <v>1069</v>
      </c>
      <c r="F23" s="182" t="s">
        <v>2230</v>
      </c>
      <c r="G23" s="182" t="s">
        <v>13177</v>
      </c>
      <c r="H23" s="183">
        <v>0</v>
      </c>
      <c r="I23" s="184" t="s">
        <v>1733</v>
      </c>
      <c r="J23" s="184" t="s">
        <v>13535</v>
      </c>
      <c r="K23" s="224"/>
      <c r="L23" s="224"/>
      <c r="M23" s="224"/>
      <c r="N23" s="224"/>
      <c r="O23" s="224"/>
      <c r="P23" s="185"/>
      <c r="Q23" s="225"/>
      <c r="R23" s="182" t="s">
        <v>15276</v>
      </c>
      <c r="S23" s="181" t="str">
        <f t="shared" ca="1" si="7"/>
        <v>CN</v>
      </c>
      <c r="T23" s="181" t="str">
        <f ca="1">IF(B23="","",IF(ISERROR(MATCH($J23,[3]SorP!$B$1:$B$6226,0)),"",INDIRECT("'SorP'!$A$"&amp;MATCH($S23&amp;$J23,[3]SorP!C:C,0))))</f>
        <v>CN-HN</v>
      </c>
      <c r="U23" s="201"/>
      <c r="V23" s="226">
        <f>IF(C23="",NA(),IF(OR(C23="Smelter not listed",C23="Smelter not yet identified"),MATCH($B23&amp;$D23,'[3]Smelter Look-up'!$J:$J,0),MATCH($B23&amp;$C23,'[3]Smelter Look-up'!$J:$J,0)))</f>
        <v>411</v>
      </c>
      <c r="X23" s="227">
        <f t="shared" si="8"/>
        <v>0</v>
      </c>
      <c r="AB23" s="228" t="str">
        <f t="shared" si="9"/>
        <v>TinChenzhou Yunxiang Mining and Metallurgy Co., Ltd.</v>
      </c>
    </row>
    <row r="24" spans="1:37" s="227" customFormat="1" ht="28.5" customHeight="1">
      <c r="A24" s="181" t="s">
        <v>649</v>
      </c>
      <c r="B24" s="182" t="s">
        <v>1098</v>
      </c>
      <c r="C24" s="186" t="s">
        <v>50</v>
      </c>
      <c r="D24" s="230"/>
      <c r="E24" s="182" t="s">
        <v>1076</v>
      </c>
      <c r="F24" s="182" t="s">
        <v>649</v>
      </c>
      <c r="G24" s="182" t="s">
        <v>13177</v>
      </c>
      <c r="H24" s="183">
        <v>0</v>
      </c>
      <c r="I24" s="184" t="s">
        <v>1536</v>
      </c>
      <c r="J24" s="184" t="s">
        <v>6417</v>
      </c>
      <c r="K24" s="224"/>
      <c r="L24" s="224"/>
      <c r="M24" s="224"/>
      <c r="N24" s="224"/>
      <c r="O24" s="224"/>
      <c r="P24" s="185"/>
      <c r="Q24" s="225"/>
      <c r="R24" s="182" t="s">
        <v>607</v>
      </c>
      <c r="S24" s="181" t="str">
        <f t="shared" ca="1" si="7"/>
        <v>IT</v>
      </c>
      <c r="T24" s="181" t="str">
        <f ca="1">IF(B24="","",IF(ISERROR(MATCH($J24,[3]SorP!$B$1:$B$6226,0)),"",INDIRECT("'SorP'!$A$"&amp;MATCH($S24&amp;$J24,[3]SorP!C:C,0))))</f>
        <v>IT-52</v>
      </c>
      <c r="U24" s="201"/>
      <c r="V24" s="226">
        <f>IF(C24="",NA(),IF(OR(C24="Smelter not listed",C24="Smelter not yet identified"),MATCH($B24&amp;$D24,'[3]Smelter Look-up'!$J:$J,0),MATCH($B24&amp;$C24,'[3]Smelter Look-up'!$J:$J,0)))</f>
        <v>57</v>
      </c>
      <c r="X24" s="227">
        <f t="shared" si="8"/>
        <v>0</v>
      </c>
      <c r="AB24" s="228" t="str">
        <f t="shared" si="9"/>
        <v>GoldChimet S.p.A.</v>
      </c>
    </row>
    <row r="25" spans="1:37" s="227" customFormat="1" ht="28.5" customHeight="1">
      <c r="A25" s="181" t="s">
        <v>770</v>
      </c>
      <c r="B25" s="182" t="s">
        <v>1101</v>
      </c>
      <c r="C25" s="186" t="s">
        <v>1344</v>
      </c>
      <c r="D25" s="230"/>
      <c r="E25" s="182" t="s">
        <v>1069</v>
      </c>
      <c r="F25" s="182" t="s">
        <v>770</v>
      </c>
      <c r="G25" s="182" t="s">
        <v>13177</v>
      </c>
      <c r="H25" s="183">
        <v>0</v>
      </c>
      <c r="I25" s="184" t="s">
        <v>1732</v>
      </c>
      <c r="J25" s="184" t="s">
        <v>13531</v>
      </c>
      <c r="K25" s="224"/>
      <c r="L25" s="224"/>
      <c r="M25" s="224"/>
      <c r="N25" s="224"/>
      <c r="O25" s="224"/>
      <c r="P25" s="185"/>
      <c r="Q25" s="225"/>
      <c r="R25" s="182" t="s">
        <v>12375</v>
      </c>
      <c r="S25" s="181" t="str">
        <f t="shared" ca="1" si="7"/>
        <v>CN</v>
      </c>
      <c r="T25" s="181" t="str">
        <f ca="1">IF(B25="","",IF(ISERROR(MATCH($J25,[3]SorP!$B$1:$B$6226,0)),"",INDIRECT("'SorP'!$A$"&amp;MATCH($S25&amp;$J25,[3]SorP!C:C,0))))</f>
        <v>CN-JX</v>
      </c>
      <c r="U25" s="201"/>
      <c r="V25" s="226">
        <f>IF(C25="",NA(),IF(OR(C25="Smelter not listed",C25="Smelter not yet identified"),MATCH($B25&amp;$D25,'[3]Smelter Look-up'!$J:$J,0),MATCH($B25&amp;$C25,'[3]Smelter Look-up'!$J:$J,0)))</f>
        <v>595</v>
      </c>
      <c r="X25" s="227">
        <f t="shared" si="8"/>
        <v>0</v>
      </c>
      <c r="AB25" s="228" t="str">
        <f t="shared" si="9"/>
        <v>TungstenChongyi Zhangyuan Tungsten Co., Ltd.</v>
      </c>
    </row>
    <row r="26" spans="1:37" s="227" customFormat="1" ht="28.5" customHeight="1">
      <c r="A26" s="181" t="s">
        <v>650</v>
      </c>
      <c r="B26" s="182" t="s">
        <v>1098</v>
      </c>
      <c r="C26" s="186" t="s">
        <v>524</v>
      </c>
      <c r="D26" s="230"/>
      <c r="E26" s="182" t="s">
        <v>1077</v>
      </c>
      <c r="F26" s="182" t="s">
        <v>650</v>
      </c>
      <c r="G26" s="182" t="s">
        <v>13177</v>
      </c>
      <c r="H26" s="183">
        <v>0</v>
      </c>
      <c r="I26" s="184" t="s">
        <v>1537</v>
      </c>
      <c r="J26" s="184" t="s">
        <v>1509</v>
      </c>
      <c r="K26" s="224"/>
      <c r="L26" s="224"/>
      <c r="M26" s="224"/>
      <c r="N26" s="224"/>
      <c r="O26" s="224"/>
      <c r="P26" s="185"/>
      <c r="Q26" s="225"/>
      <c r="R26" s="182" t="s">
        <v>2236</v>
      </c>
      <c r="S26" s="181" t="str">
        <f t="shared" ca="1" si="7"/>
        <v>JP</v>
      </c>
      <c r="T26" s="181" t="str">
        <f ca="1">IF(B26="","",IF(ISERROR(MATCH($J26,[3]SorP!$B$1:$B$6226,0)),"",INDIRECT("'SorP'!$A$"&amp;MATCH($S26&amp;$J26,[3]SorP!C:C,0))))</f>
        <v>JP-13</v>
      </c>
      <c r="U26" s="201"/>
      <c r="V26" s="226">
        <f>IF(C26="",NA(),IF(OR(C26="Smelter not listed",C26="Smelter not yet identified"),MATCH($B26&amp;$D26,'[3]Smelter Look-up'!$J:$J,0),MATCH($B26&amp;$C26,'[3]Smelter Look-up'!$J:$J,0)))</f>
        <v>60</v>
      </c>
      <c r="X26" s="227">
        <f t="shared" si="8"/>
        <v>0</v>
      </c>
      <c r="AB26" s="228" t="str">
        <f t="shared" si="9"/>
        <v>GoldChugai Mining</v>
      </c>
    </row>
    <row r="27" spans="1:37" s="227" customFormat="1" ht="28.5" customHeight="1">
      <c r="A27" s="181" t="s">
        <v>744</v>
      </c>
      <c r="B27" s="182" t="s">
        <v>1099</v>
      </c>
      <c r="C27" s="186" t="s">
        <v>15832</v>
      </c>
      <c r="D27" s="230"/>
      <c r="E27" s="182" t="s">
        <v>2384</v>
      </c>
      <c r="F27" s="182" t="s">
        <v>744</v>
      </c>
      <c r="G27" s="182" t="s">
        <v>13177</v>
      </c>
      <c r="H27" s="183">
        <v>0</v>
      </c>
      <c r="I27" s="184" t="s">
        <v>1719</v>
      </c>
      <c r="J27" s="184" t="s">
        <v>1699</v>
      </c>
      <c r="K27" s="224"/>
      <c r="L27" s="224"/>
      <c r="M27" s="224"/>
      <c r="N27" s="224"/>
      <c r="O27" s="224"/>
      <c r="P27" s="185"/>
      <c r="Q27" s="225"/>
      <c r="R27" s="182" t="s">
        <v>2237</v>
      </c>
      <c r="S27" s="181" t="str">
        <f t="shared" ca="1" si="7"/>
        <v>US</v>
      </c>
      <c r="T27" s="181" t="str">
        <f ca="1">IF(B27="","",IF(ISERROR(MATCH($J27,[3]SorP!$B$1:$B$6226,0)),"",INDIRECT("'SorP'!$A$"&amp;MATCH($S27&amp;$J27,[3]SorP!C:C,0))))</f>
        <v>US-PA</v>
      </c>
      <c r="U27" s="201"/>
      <c r="V27" s="226">
        <f>IF(C27="",NA(),IF(OR(C27="Smelter not listed",C27="Smelter not yet identified"),MATCH($B27&amp;$D27,'[3]Smelter Look-up'!$J:$J,0),MATCH($B27&amp;$C27,'[3]Smelter Look-up'!$J:$J,0)))</f>
        <v>400</v>
      </c>
      <c r="X27" s="227">
        <f t="shared" si="8"/>
        <v>0</v>
      </c>
      <c r="AB27" s="228" t="str">
        <f t="shared" si="9"/>
        <v>TinAlpha</v>
      </c>
    </row>
    <row r="28" spans="1:37" s="227" customFormat="1" ht="28.5" customHeight="1">
      <c r="A28" s="181" t="s">
        <v>15909</v>
      </c>
      <c r="B28" s="182" t="s">
        <v>1099</v>
      </c>
      <c r="C28" s="186" t="s">
        <v>15833</v>
      </c>
      <c r="D28" s="230"/>
      <c r="E28" s="182" t="s">
        <v>1074</v>
      </c>
      <c r="F28" s="182" t="s">
        <v>15909</v>
      </c>
      <c r="G28" s="182" t="s">
        <v>13177</v>
      </c>
      <c r="H28" s="183">
        <v>0</v>
      </c>
      <c r="I28" s="184" t="s">
        <v>15910</v>
      </c>
      <c r="J28" s="184" t="s">
        <v>12799</v>
      </c>
      <c r="K28" s="224"/>
      <c r="L28" s="224"/>
      <c r="M28" s="224"/>
      <c r="N28" s="224"/>
      <c r="O28" s="224"/>
      <c r="P28" s="185"/>
      <c r="Q28" s="225"/>
      <c r="R28" s="182" t="s">
        <v>2096</v>
      </c>
      <c r="S28" s="181" t="str">
        <f t="shared" ca="1" si="7"/>
        <v>ID</v>
      </c>
      <c r="T28" s="181" t="str">
        <f ca="1">IF(B28="","",IF(ISERROR(MATCH($J28,[3]SorP!$B$1:$B$6226,0)),"",INDIRECT("'SorP'!$A$"&amp;MATCH($S28&amp;$J28,[3]SorP!C:C,0))))</f>
        <v>ID-BB</v>
      </c>
      <c r="U28" s="201"/>
      <c r="V28" s="226">
        <f>IF(C28="",NA(),IF(OR(C28="Smelter not listed",C28="Smelter not yet identified"),MATCH($B28&amp;$D28,'[3]Smelter Look-up'!$J:$J,0),MATCH($B28&amp;$C28,'[3]Smelter Look-up'!$J:$J,0)))</f>
        <v>503</v>
      </c>
      <c r="X28" s="227">
        <f t="shared" si="8"/>
        <v>0</v>
      </c>
      <c r="AB28" s="228" t="str">
        <f t="shared" si="9"/>
        <v>TinPT Aries Kencana Sejahtera</v>
      </c>
    </row>
    <row r="29" spans="1:37" s="227" customFormat="1" ht="28.5" customHeight="1">
      <c r="A29" s="181" t="s">
        <v>15345</v>
      </c>
      <c r="B29" s="182" t="s">
        <v>1099</v>
      </c>
      <c r="C29" s="186" t="s">
        <v>15344</v>
      </c>
      <c r="D29" s="230"/>
      <c r="E29" s="182" t="s">
        <v>1074</v>
      </c>
      <c r="F29" s="182" t="s">
        <v>15345</v>
      </c>
      <c r="G29" s="182" t="s">
        <v>13177</v>
      </c>
      <c r="H29" s="183">
        <v>0</v>
      </c>
      <c r="I29" s="184" t="s">
        <v>15351</v>
      </c>
      <c r="J29" s="184" t="s">
        <v>12799</v>
      </c>
      <c r="K29" s="224"/>
      <c r="L29" s="224"/>
      <c r="M29" s="224"/>
      <c r="N29" s="224"/>
      <c r="O29" s="224"/>
      <c r="P29" s="185"/>
      <c r="Q29" s="225"/>
      <c r="R29" s="182" t="s">
        <v>608</v>
      </c>
      <c r="S29" s="181" t="str">
        <f t="shared" ca="1" si="7"/>
        <v>ID</v>
      </c>
      <c r="T29" s="181" t="str">
        <f ca="1">IF(B29="","",IF(ISERROR(MATCH($J29,[3]SorP!$B$1:$B$6226,0)),"",INDIRECT("'SorP'!$A$"&amp;MATCH($S29&amp;$J29,[3]SorP!C:C,0))))</f>
        <v>ID-BB</v>
      </c>
      <c r="U29" s="201"/>
      <c r="V29" s="226">
        <f>IF(C29="",NA(),IF(OR(C29="Smelter not listed",C29="Smelter not yet identified"),MATCH($B29&amp;$D29,'[3]Smelter Look-up'!$J:$J,0),MATCH($B29&amp;$C29,'[3]Smelter Look-up'!$J:$J,0)))</f>
        <v>521</v>
      </c>
      <c r="X29" s="227">
        <f t="shared" si="8"/>
        <v>0</v>
      </c>
      <c r="AB29" s="228" t="str">
        <f t="shared" si="9"/>
        <v>TinPT Premium Tin Indonesia</v>
      </c>
    </row>
    <row r="30" spans="1:37" s="227" customFormat="1" ht="28.5" customHeight="1">
      <c r="A30" s="181" t="s">
        <v>652</v>
      </c>
      <c r="B30" s="182" t="s">
        <v>1098</v>
      </c>
      <c r="C30" s="186" t="s">
        <v>651</v>
      </c>
      <c r="D30" s="230"/>
      <c r="E30" s="182" t="s">
        <v>1069</v>
      </c>
      <c r="F30" s="182" t="s">
        <v>652</v>
      </c>
      <c r="G30" s="182" t="s">
        <v>13177</v>
      </c>
      <c r="H30" s="183">
        <v>0</v>
      </c>
      <c r="I30" s="184" t="s">
        <v>1539</v>
      </c>
      <c r="J30" s="184" t="s">
        <v>13534</v>
      </c>
      <c r="K30" s="224"/>
      <c r="L30" s="224"/>
      <c r="M30" s="224"/>
      <c r="N30" s="224"/>
      <c r="O30" s="224"/>
      <c r="P30" s="185"/>
      <c r="Q30" s="225"/>
      <c r="R30" s="182" t="s">
        <v>140</v>
      </c>
      <c r="S30" s="181" t="str">
        <f t="shared" ca="1" si="7"/>
        <v>CN</v>
      </c>
      <c r="T30" s="181" t="str">
        <f ca="1">IF(B30="","",IF(ISERROR(MATCH($J30,[3]SorP!$B$1:$B$6226,0)),"",INDIRECT("'SorP'!$A$"&amp;MATCH($S30&amp;$J30,[3]SorP!C:C,0))))</f>
        <v>CN-HB</v>
      </c>
      <c r="U30" s="201"/>
      <c r="V30" s="226">
        <f>IF(C30="",NA(),IF(OR(C30="Smelter not listed",C30="Smelter not yet identified"),MATCH($B30&amp;$D30,'[3]Smelter Look-up'!$J:$J,0),MATCH($B30&amp;$C30,'[3]Smelter Look-up'!$J:$J,0)))</f>
        <v>62</v>
      </c>
      <c r="X30" s="227">
        <f t="shared" si="8"/>
        <v>0</v>
      </c>
      <c r="AB30" s="228" t="str">
        <f t="shared" si="9"/>
        <v>GoldDaye Non-Ferrous Metals Mining Ltd.</v>
      </c>
    </row>
    <row r="31" spans="1:37" s="227" customFormat="1" ht="28.5" customHeight="1">
      <c r="A31" s="181" t="s">
        <v>653</v>
      </c>
      <c r="B31" s="182" t="s">
        <v>1098</v>
      </c>
      <c r="C31" s="186" t="s">
        <v>2208</v>
      </c>
      <c r="D31" s="230"/>
      <c r="E31" s="182" t="s">
        <v>1080</v>
      </c>
      <c r="F31" s="182" t="s">
        <v>653</v>
      </c>
      <c r="G31" s="182" t="s">
        <v>13177</v>
      </c>
      <c r="H31" s="183">
        <v>0</v>
      </c>
      <c r="I31" s="184" t="s">
        <v>1540</v>
      </c>
      <c r="J31" s="184" t="s">
        <v>12818</v>
      </c>
      <c r="K31" s="224"/>
      <c r="L31" s="224"/>
      <c r="M31" s="224"/>
      <c r="N31" s="224"/>
      <c r="O31" s="224"/>
      <c r="P31" s="185"/>
      <c r="Q31" s="225"/>
      <c r="R31" s="182" t="s">
        <v>1191</v>
      </c>
      <c r="S31" s="181" t="str">
        <f t="shared" ca="1" si="7"/>
        <v>KR</v>
      </c>
      <c r="T31" s="181" t="str">
        <f ca="1">IF(B31="","",IF(ISERROR(MATCH($J31,[3]SorP!$B$1:$B$6226,0)),"",INDIRECT("'SorP'!$A$"&amp;MATCH($S31&amp;$J31,[3]SorP!C:C,0))))</f>
        <v>KR-41</v>
      </c>
      <c r="U31" s="201"/>
      <c r="V31" s="226">
        <f>IF(C31="",NA(),IF(OR(C31="Smelter not listed",C31="Smelter not yet identified"),MATCH($B31&amp;$D31,'[3]Smelter Look-up'!$J:$J,0),MATCH($B31&amp;$C31,'[3]Smelter Look-up'!$J:$J,0)))</f>
        <v>73</v>
      </c>
      <c r="X31" s="227">
        <f t="shared" si="8"/>
        <v>0</v>
      </c>
      <c r="AB31" s="228" t="str">
        <f t="shared" si="9"/>
        <v>GoldDSC (Do Sung Corporation)</v>
      </c>
    </row>
    <row r="32" spans="1:37" s="227" customFormat="1" ht="28.5" customHeight="1">
      <c r="A32" s="181" t="s">
        <v>654</v>
      </c>
      <c r="B32" s="182" t="s">
        <v>1098</v>
      </c>
      <c r="C32" s="186" t="s">
        <v>15902</v>
      </c>
      <c r="D32" s="230" t="s">
        <v>877</v>
      </c>
      <c r="E32" s="182" t="s">
        <v>1077</v>
      </c>
      <c r="F32" s="182" t="s">
        <v>654</v>
      </c>
      <c r="G32" s="182" t="s">
        <v>13177</v>
      </c>
      <c r="H32" s="183"/>
      <c r="I32" s="184"/>
      <c r="J32" s="184"/>
      <c r="K32" s="224"/>
      <c r="L32" s="224"/>
      <c r="M32" s="224"/>
      <c r="N32" s="224"/>
      <c r="O32" s="224"/>
      <c r="P32" s="185"/>
      <c r="Q32" s="225"/>
      <c r="R32" s="182" t="s">
        <v>875</v>
      </c>
      <c r="S32" s="181" t="str">
        <f t="shared" ca="1" si="7"/>
        <v>JP</v>
      </c>
      <c r="T32" s="181" t="str">
        <f ca="1">IF(B32="","",IF(ISERROR(MATCH($J32,[3]SorP!$B$1:$B$6226,0)),"",INDIRECT("'SorP'!$A$"&amp;MATCH($S32&amp;$J32,[3]SorP!C:C,0))))</f>
        <v/>
      </c>
      <c r="U32" s="201"/>
      <c r="V32" s="226" t="e">
        <f>IF(C32="",NA(),IF(OR(C32="Smelter not listed",C32="Smelter not yet identified"),MATCH($B32&amp;$D32,'[3]Smelter Look-up'!$J:$J,0),MATCH($B32&amp;$C32,'[3]Smelter Look-up'!$J:$J,0)))</f>
        <v>#N/A</v>
      </c>
      <c r="X32" s="227">
        <f t="shared" si="8"/>
        <v>0</v>
      </c>
      <c r="AB32" s="228" t="str">
        <f t="shared" si="9"/>
        <v>GoldDowa Metals &amp; Mining.</v>
      </c>
    </row>
    <row r="33" spans="1:28" s="227" customFormat="1" ht="28.5" customHeight="1">
      <c r="A33" s="181" t="s">
        <v>1374</v>
      </c>
      <c r="B33" s="182" t="s">
        <v>1099</v>
      </c>
      <c r="C33" s="186" t="s">
        <v>877</v>
      </c>
      <c r="D33" s="230"/>
      <c r="E33" s="182" t="s">
        <v>1077</v>
      </c>
      <c r="F33" s="182" t="s">
        <v>1374</v>
      </c>
      <c r="G33" s="182" t="s">
        <v>13177</v>
      </c>
      <c r="H33" s="183">
        <v>0</v>
      </c>
      <c r="I33" s="184" t="s">
        <v>1541</v>
      </c>
      <c r="J33" s="184" t="s">
        <v>1542</v>
      </c>
      <c r="K33" s="224"/>
      <c r="L33" s="224"/>
      <c r="M33" s="224"/>
      <c r="N33" s="224"/>
      <c r="O33" s="224"/>
      <c r="P33" s="185"/>
      <c r="Q33" s="225"/>
      <c r="R33" s="182" t="s">
        <v>15597</v>
      </c>
      <c r="S33" s="181" t="str">
        <f t="shared" ca="1" si="7"/>
        <v>JP</v>
      </c>
      <c r="T33" s="181" t="str">
        <f ca="1">IF(B33="","",IF(ISERROR(MATCH($J33,[3]SorP!$B$1:$B$6226,0)),"",INDIRECT("'SorP'!$A$"&amp;MATCH($S33&amp;$J33,[3]SorP!C:C,0))))</f>
        <v>JP-05</v>
      </c>
      <c r="U33" s="201"/>
      <c r="V33" s="226">
        <f>IF(C33="",NA(),IF(OR(C33="Smelter not listed",C33="Smelter not yet identified"),MATCH($B33&amp;$D33,'[3]Smelter Look-up'!$J:$J,0),MATCH($B33&amp;$C33,'[3]Smelter Look-up'!$J:$J,0)))</f>
        <v>429</v>
      </c>
      <c r="X33" s="227">
        <f t="shared" si="8"/>
        <v>0</v>
      </c>
      <c r="AB33" s="228" t="str">
        <f t="shared" si="9"/>
        <v>TinDowa</v>
      </c>
    </row>
    <row r="34" spans="1:28" s="227" customFormat="1" ht="28.5" customHeight="1">
      <c r="A34" s="181" t="s">
        <v>384</v>
      </c>
      <c r="B34" s="182" t="s">
        <v>1098</v>
      </c>
      <c r="C34" s="186" t="s">
        <v>13747</v>
      </c>
      <c r="D34" s="230"/>
      <c r="E34" s="182" t="s">
        <v>1077</v>
      </c>
      <c r="F34" s="182" t="s">
        <v>384</v>
      </c>
      <c r="G34" s="182" t="s">
        <v>13177</v>
      </c>
      <c r="H34" s="183">
        <v>0</v>
      </c>
      <c r="I34" s="184" t="s">
        <v>1546</v>
      </c>
      <c r="J34" s="184" t="s">
        <v>1547</v>
      </c>
      <c r="K34" s="224"/>
      <c r="L34" s="224"/>
      <c r="M34" s="224"/>
      <c r="N34" s="224"/>
      <c r="O34" s="224"/>
      <c r="P34" s="185"/>
      <c r="Q34" s="225"/>
      <c r="R34" s="182" t="s">
        <v>644</v>
      </c>
      <c r="S34" s="181" t="str">
        <f t="shared" ca="1" si="7"/>
        <v>JP</v>
      </c>
      <c r="T34" s="181" t="str">
        <f ca="1">IF(B34="","",IF(ISERROR(MATCH($J34,[3]SorP!$B$1:$B$6226,0)),"",INDIRECT("'SorP'!$A$"&amp;MATCH($S34&amp;$J34,[3]SorP!C:C,0))))</f>
        <v>JP-11</v>
      </c>
      <c r="U34" s="201"/>
      <c r="V34" s="226">
        <f>IF(C34="",NA(),IF(OR(C34="Smelter not listed",C34="Smelter not yet identified"),MATCH($B34&amp;$D34,'[3]Smelter Look-up'!$J:$J,0),MATCH($B34&amp;$C34,'[3]Smelter Look-up'!$J:$J,0)))</f>
        <v>74</v>
      </c>
      <c r="X34" s="227">
        <f t="shared" si="8"/>
        <v>0</v>
      </c>
      <c r="AB34" s="228" t="str">
        <f t="shared" si="9"/>
        <v>GoldEco-System Recycling Co., Ltd. East Plant</v>
      </c>
    </row>
    <row r="35" spans="1:28" s="227" customFormat="1" ht="28.5" customHeight="1">
      <c r="A35" s="181" t="s">
        <v>745</v>
      </c>
      <c r="B35" s="182" t="s">
        <v>1099</v>
      </c>
      <c r="C35" s="186" t="s">
        <v>814</v>
      </c>
      <c r="D35" s="230"/>
      <c r="E35" s="182" t="s">
        <v>2382</v>
      </c>
      <c r="F35" s="182" t="s">
        <v>745</v>
      </c>
      <c r="G35" s="182" t="s">
        <v>13177</v>
      </c>
      <c r="H35" s="183">
        <v>0</v>
      </c>
      <c r="I35" s="184" t="s">
        <v>1728</v>
      </c>
      <c r="J35" s="184" t="s">
        <v>1728</v>
      </c>
      <c r="K35" s="224"/>
      <c r="L35" s="224"/>
      <c r="M35" s="224"/>
      <c r="N35" s="224"/>
      <c r="O35" s="224"/>
      <c r="P35" s="185"/>
      <c r="Q35" s="225"/>
      <c r="R35" s="182" t="s">
        <v>876</v>
      </c>
      <c r="S35" s="181" t="str">
        <f t="shared" ca="1" si="7"/>
        <v>BO</v>
      </c>
      <c r="T35" s="181" t="str">
        <f ca="1">IF(B35="","",IF(ISERROR(MATCH($J35,[3]SorP!$B$1:$B$6226,0)),"",INDIRECT("'SorP'!$A$"&amp;MATCH($S35&amp;$J35,[3]SorP!C:C,0))))</f>
        <v>BO-O</v>
      </c>
      <c r="U35" s="201"/>
      <c r="V35" s="226">
        <f>IF(C35="",NA(),IF(OR(C35="Smelter not listed",C35="Smelter not yet identified"),MATCH($B35&amp;$D35,'[3]Smelter Look-up'!$J:$J,0),MATCH($B35&amp;$C35,'[3]Smelter Look-up'!$J:$J,0)))</f>
        <v>433</v>
      </c>
      <c r="X35" s="227">
        <f t="shared" si="8"/>
        <v>0</v>
      </c>
      <c r="AB35" s="228" t="str">
        <f t="shared" si="9"/>
        <v>TinEM Vinto</v>
      </c>
    </row>
    <row r="36" spans="1:28" s="227" customFormat="1" ht="28.5" customHeight="1">
      <c r="A36" s="181" t="s">
        <v>746</v>
      </c>
      <c r="B36" s="182" t="s">
        <v>1099</v>
      </c>
      <c r="C36" s="186" t="s">
        <v>12373</v>
      </c>
      <c r="D36" s="230"/>
      <c r="E36" s="182" t="s">
        <v>1065</v>
      </c>
      <c r="F36" s="182" t="s">
        <v>746</v>
      </c>
      <c r="G36" s="182" t="s">
        <v>13177</v>
      </c>
      <c r="H36" s="183">
        <v>0</v>
      </c>
      <c r="I36" s="184" t="s">
        <v>1725</v>
      </c>
      <c r="J36" s="184" t="s">
        <v>1729</v>
      </c>
      <c r="K36" s="224"/>
      <c r="L36" s="224"/>
      <c r="M36" s="224"/>
      <c r="N36" s="224"/>
      <c r="O36" s="224"/>
      <c r="P36" s="185"/>
      <c r="Q36" s="225"/>
      <c r="R36" s="182" t="s">
        <v>2192</v>
      </c>
      <c r="S36" s="181" t="str">
        <f t="shared" ca="1" si="7"/>
        <v>BR</v>
      </c>
      <c r="T36" s="181" t="str">
        <f ca="1">IF(B36="","",IF(ISERROR(MATCH($J36,[3]SorP!$B$1:$B$6226,0)),"",INDIRECT("'SorP'!$A$"&amp;MATCH($S36&amp;$J36,[3]SorP!C:C,0))))</f>
        <v>BR-RO</v>
      </c>
      <c r="U36" s="201"/>
      <c r="V36" s="226">
        <f>IF(C36="",NA(),IF(OR(C36="Smelter not listed",C36="Smelter not yet identified"),MATCH($B36&amp;$D36,'[3]Smelter Look-up'!$J:$J,0),MATCH($B36&amp;$C36,'[3]Smelter Look-up'!$J:$J,0)))</f>
        <v>437</v>
      </c>
      <c r="X36" s="227">
        <f t="shared" si="8"/>
        <v>0</v>
      </c>
      <c r="AB36" s="228" t="str">
        <f t="shared" si="9"/>
        <v>TinEstanho de Rondonia S.A.</v>
      </c>
    </row>
    <row r="37" spans="1:28" s="227" customFormat="1" ht="28.5" customHeight="1">
      <c r="A37" s="181" t="s">
        <v>747</v>
      </c>
      <c r="B37" s="182" t="s">
        <v>1099</v>
      </c>
      <c r="C37" s="186" t="s">
        <v>788</v>
      </c>
      <c r="D37" s="230"/>
      <c r="E37" s="182" t="s">
        <v>853</v>
      </c>
      <c r="F37" s="182" t="s">
        <v>747</v>
      </c>
      <c r="G37" s="182" t="s">
        <v>13177</v>
      </c>
      <c r="H37" s="183">
        <v>0</v>
      </c>
      <c r="I37" s="184" t="s">
        <v>1730</v>
      </c>
      <c r="J37" s="184" t="s">
        <v>9448</v>
      </c>
      <c r="K37" s="224"/>
      <c r="L37" s="224"/>
      <c r="M37" s="224"/>
      <c r="N37" s="224"/>
      <c r="O37" s="224"/>
      <c r="P37" s="185"/>
      <c r="Q37" s="225"/>
      <c r="R37" s="182" t="s">
        <v>1345</v>
      </c>
      <c r="S37" s="181" t="str">
        <f t="shared" ca="1" si="7"/>
        <v>PL</v>
      </c>
      <c r="T37" s="181" t="str">
        <f ca="1">IF(B37="","",IF(ISERROR(MATCH($J37,[3]SorP!$B$1:$B$6226,0)),"",INDIRECT("'SorP'!$A$"&amp;MATCH($S37&amp;$J37,[3]SorP!C:C,0))))</f>
        <v>PL-18</v>
      </c>
      <c r="U37" s="201"/>
      <c r="V37" s="226">
        <f>IF(C37="",NA(),IF(OR(C37="Smelter not listed",C37="Smelter not yet identified"),MATCH($B37&amp;$D37,'[3]Smelter Look-up'!$J:$J,0),MATCH($B37&amp;$C37,'[3]Smelter Look-up'!$J:$J,0)))</f>
        <v>442</v>
      </c>
      <c r="X37" s="227">
        <f t="shared" si="8"/>
        <v>0</v>
      </c>
      <c r="AB37" s="228" t="str">
        <f t="shared" si="9"/>
        <v>TinFenix Metals</v>
      </c>
    </row>
    <row r="38" spans="1:28" s="227" customFormat="1" ht="28.5" customHeight="1">
      <c r="A38" s="181" t="s">
        <v>656</v>
      </c>
      <c r="B38" s="182" t="s">
        <v>1098</v>
      </c>
      <c r="C38" s="186" t="s">
        <v>12869</v>
      </c>
      <c r="D38" s="230"/>
      <c r="E38" s="182" t="s">
        <v>1069</v>
      </c>
      <c r="F38" s="182" t="s">
        <v>656</v>
      </c>
      <c r="G38" s="182" t="s">
        <v>13177</v>
      </c>
      <c r="H38" s="183">
        <v>0</v>
      </c>
      <c r="I38" s="184" t="s">
        <v>1549</v>
      </c>
      <c r="J38" s="184" t="s">
        <v>13542</v>
      </c>
      <c r="K38" s="224"/>
      <c r="L38" s="224"/>
      <c r="M38" s="224"/>
      <c r="N38" s="224"/>
      <c r="O38" s="224"/>
      <c r="P38" s="185"/>
      <c r="Q38" s="225"/>
      <c r="R38" s="182" t="s">
        <v>2287</v>
      </c>
      <c r="S38" s="181" t="str">
        <f t="shared" ca="1" si="7"/>
        <v>CN</v>
      </c>
      <c r="T38" s="181" t="str">
        <f ca="1">IF(B38="","",IF(ISERROR(MATCH($J38,[3]SorP!$B$1:$B$6226,0)),"",INDIRECT("'SorP'!$A$"&amp;MATCH($S38&amp;$J38,[3]SorP!C:C,0))))</f>
        <v>CN-GS</v>
      </c>
      <c r="U38" s="201"/>
      <c r="V38" s="226">
        <f>IF(C38="",NA(),IF(OR(C38="Smelter not listed",C38="Smelter not yet identified"),MATCH($B38&amp;$D38,'[3]Smelter Look-up'!$J:$J,0),MATCH($B38&amp;$C38,'[3]Smelter Look-up'!$J:$J,0)))</f>
        <v>229</v>
      </c>
      <c r="X38" s="227">
        <f t="shared" si="8"/>
        <v>0</v>
      </c>
      <c r="AB38" s="228" t="str">
        <f t="shared" si="9"/>
        <v>GoldRefinery of Seemine Gold Co., Ltd.</v>
      </c>
    </row>
    <row r="39" spans="1:28" s="227" customFormat="1" ht="28.5" customHeight="1">
      <c r="A39" s="181" t="s">
        <v>748</v>
      </c>
      <c r="B39" s="182" t="s">
        <v>1099</v>
      </c>
      <c r="C39" s="186" t="s">
        <v>15901</v>
      </c>
      <c r="D39" s="230" t="s">
        <v>15901</v>
      </c>
      <c r="E39" s="182" t="s">
        <v>1069</v>
      </c>
      <c r="F39" s="182" t="s">
        <v>748</v>
      </c>
      <c r="G39" s="182" t="s">
        <v>13177</v>
      </c>
      <c r="H39" s="183">
        <v>0</v>
      </c>
      <c r="I39" s="184" t="s">
        <v>2398</v>
      </c>
      <c r="J39" s="184" t="s">
        <v>13540</v>
      </c>
      <c r="K39" s="224"/>
      <c r="L39" s="224"/>
      <c r="M39" s="224"/>
      <c r="N39" s="224"/>
      <c r="O39" s="224"/>
      <c r="P39" s="185"/>
      <c r="Q39" s="225"/>
      <c r="R39" s="182" t="s">
        <v>50</v>
      </c>
      <c r="S39" s="181" t="str">
        <f t="shared" ca="1" si="7"/>
        <v>CN</v>
      </c>
      <c r="T39" s="181" t="str">
        <f ca="1">IF(B39="","",IF(ISERROR(MATCH($J39,[3]SorP!$B$1:$B$6226,0)),"",INDIRECT("'SorP'!$A$"&amp;MATCH($S39&amp;$J39,[3]SorP!C:C,0))))</f>
        <v>CN-YN</v>
      </c>
      <c r="U39" s="201"/>
      <c r="V39" s="226" t="e">
        <f>IF(C39="",NA(),IF(OR(C39="Smelter not listed",C39="Smelter not yet identified"),MATCH($B39&amp;$D39,'[3]Smelter Look-up'!$J:$J,0),MATCH($B39&amp;$C39,'[3]Smelter Look-up'!$J:$J,0)))</f>
        <v>#N/A</v>
      </c>
      <c r="X39" s="227">
        <f t="shared" si="8"/>
        <v>0</v>
      </c>
      <c r="AB39" s="228" t="str">
        <f t="shared" si="9"/>
        <v>TinGejiu Non-Ferrous Metal Processing Co. Ltd.</v>
      </c>
    </row>
    <row r="40" spans="1:28" s="227" customFormat="1" ht="28.5" customHeight="1">
      <c r="A40" s="181" t="s">
        <v>771</v>
      </c>
      <c r="B40" s="182" t="s">
        <v>1101</v>
      </c>
      <c r="C40" s="186" t="s">
        <v>15647</v>
      </c>
      <c r="D40" s="230"/>
      <c r="E40" s="182" t="s">
        <v>2384</v>
      </c>
      <c r="F40" s="182" t="s">
        <v>771</v>
      </c>
      <c r="G40" s="182" t="s">
        <v>13177</v>
      </c>
      <c r="H40" s="183">
        <v>0</v>
      </c>
      <c r="I40" s="184" t="s">
        <v>1783</v>
      </c>
      <c r="J40" s="184" t="s">
        <v>1699</v>
      </c>
      <c r="K40" s="224"/>
      <c r="L40" s="224"/>
      <c r="M40" s="224"/>
      <c r="N40" s="224"/>
      <c r="O40" s="224"/>
      <c r="P40" s="185"/>
      <c r="Q40" s="225"/>
      <c r="R40" s="182" t="s">
        <v>1344</v>
      </c>
      <c r="S40" s="181" t="str">
        <f t="shared" ca="1" si="7"/>
        <v>US</v>
      </c>
      <c r="T40" s="181" t="str">
        <f ca="1">IF(B40="","",IF(ISERROR(MATCH($J40,[3]SorP!$B$1:$B$6226,0)),"",INDIRECT("'SorP'!$A$"&amp;MATCH($S40&amp;$J40,[3]SorP!C:C,0))))</f>
        <v>US-PA</v>
      </c>
      <c r="U40" s="201"/>
      <c r="V40" s="226">
        <f>IF(C40="",NA(),IF(OR(C40="Smelter not listed",C40="Smelter not yet identified"),MATCH($B40&amp;$D40,'[3]Smelter Look-up'!$J:$J,0),MATCH($B40&amp;$C40,'[3]Smelter Look-up'!$J:$J,0)))</f>
        <v>604</v>
      </c>
      <c r="X40" s="227">
        <f t="shared" si="8"/>
        <v>0</v>
      </c>
      <c r="AB40" s="228" t="str">
        <f t="shared" si="9"/>
        <v>TungstenGlobal Tungsten &amp; Powders LLC</v>
      </c>
    </row>
    <row r="41" spans="1:28" s="227" customFormat="1" ht="28.5" customHeight="1">
      <c r="A41" s="181" t="s">
        <v>382</v>
      </c>
      <c r="B41" s="182" t="s">
        <v>1098</v>
      </c>
      <c r="C41" s="186" t="s">
        <v>381</v>
      </c>
      <c r="D41" s="230"/>
      <c r="E41" s="182" t="s">
        <v>1069</v>
      </c>
      <c r="F41" s="182" t="s">
        <v>382</v>
      </c>
      <c r="G41" s="182" t="s">
        <v>13177</v>
      </c>
      <c r="H41" s="183">
        <v>0</v>
      </c>
      <c r="I41" s="184" t="s">
        <v>1554</v>
      </c>
      <c r="J41" s="184" t="s">
        <v>13528</v>
      </c>
      <c r="K41" s="224"/>
      <c r="L41" s="224"/>
      <c r="M41" s="224"/>
      <c r="N41" s="224"/>
      <c r="O41" s="224"/>
      <c r="P41" s="185"/>
      <c r="Q41" s="225"/>
      <c r="R41" s="182" t="s">
        <v>524</v>
      </c>
      <c r="S41" s="181" t="str">
        <f t="shared" ca="1" si="7"/>
        <v>CN</v>
      </c>
      <c r="T41" s="181" t="str">
        <f ca="1">IF(B41="","",IF(ISERROR(MATCH($J41,[3]SorP!$B$1:$B$6226,0)),"",INDIRECT("'SorP'!$A$"&amp;MATCH($S41&amp;$J41,[3]SorP!C:C,0))))</f>
        <v>CN-ZJ</v>
      </c>
      <c r="U41" s="201"/>
      <c r="V41" s="226">
        <f>IF(C41="",NA(),IF(OR(C41="Smelter not listed",C41="Smelter not yet identified"),MATCH($B41&amp;$D41,'[3]Smelter Look-up'!$J:$J,0),MATCH($B41&amp;$C41,'[3]Smelter Look-up'!$J:$J,0)))</f>
        <v>103</v>
      </c>
      <c r="X41" s="227">
        <f t="shared" si="8"/>
        <v>0</v>
      </c>
      <c r="AB41" s="228" t="str">
        <f t="shared" si="9"/>
        <v>GoldHangzhou Fuchunjiang Smelting Co., Ltd.</v>
      </c>
    </row>
    <row r="42" spans="1:28" s="227" customFormat="1" ht="28.5" customHeight="1">
      <c r="A42" s="181" t="s">
        <v>2450</v>
      </c>
      <c r="B42" s="182" t="s">
        <v>1098</v>
      </c>
      <c r="C42" s="186" t="s">
        <v>13752</v>
      </c>
      <c r="D42" s="230"/>
      <c r="E42" s="182" t="s">
        <v>1080</v>
      </c>
      <c r="F42" s="182" t="s">
        <v>2450</v>
      </c>
      <c r="G42" s="182" t="s">
        <v>13177</v>
      </c>
      <c r="H42" s="183">
        <v>0</v>
      </c>
      <c r="I42" s="184" t="s">
        <v>2451</v>
      </c>
      <c r="J42" s="184" t="s">
        <v>12813</v>
      </c>
      <c r="K42" s="224"/>
      <c r="L42" s="224"/>
      <c r="M42" s="224"/>
      <c r="N42" s="224"/>
      <c r="O42" s="224"/>
      <c r="P42" s="185"/>
      <c r="Q42" s="225"/>
      <c r="R42" s="182" t="s">
        <v>15832</v>
      </c>
      <c r="S42" s="181" t="str">
        <f t="shared" ca="1" si="7"/>
        <v>KR</v>
      </c>
      <c r="T42" s="181" t="str">
        <f ca="1">IF(B42="","",IF(ISERROR(MATCH($J42,[3]SorP!$B$1:$B$6226,0)),"",INDIRECT("'SorP'!$A$"&amp;MATCH($S42&amp;$J42,[3]SorP!C:C,0))))</f>
        <v>KR-28</v>
      </c>
      <c r="U42" s="201"/>
      <c r="V42" s="226">
        <f>IF(C42="",NA(),IF(OR(C42="Smelter not listed",C42="Smelter not yet identified"),MATCH($B42&amp;$D42,'[3]Smelter Look-up'!$J:$J,0),MATCH($B42&amp;$C42,'[3]Smelter Look-up'!$J:$J,0)))</f>
        <v>169</v>
      </c>
      <c r="X42" s="227">
        <f t="shared" si="8"/>
        <v>0</v>
      </c>
      <c r="AB42" s="228" t="str">
        <f t="shared" si="9"/>
        <v>GoldLT Metal Ltd.</v>
      </c>
    </row>
    <row r="43" spans="1:28" s="227" customFormat="1" ht="28.5" customHeight="1">
      <c r="A43" s="181" t="s">
        <v>659</v>
      </c>
      <c r="B43" s="182" t="s">
        <v>1098</v>
      </c>
      <c r="C43" s="186" t="s">
        <v>1008</v>
      </c>
      <c r="D43" s="230"/>
      <c r="E43" s="182" t="s">
        <v>1070</v>
      </c>
      <c r="F43" s="182" t="s">
        <v>659</v>
      </c>
      <c r="G43" s="182" t="s">
        <v>13177</v>
      </c>
      <c r="H43" s="183">
        <v>0</v>
      </c>
      <c r="I43" s="184" t="s">
        <v>1510</v>
      </c>
      <c r="J43" s="184" t="s">
        <v>1511</v>
      </c>
      <c r="K43" s="224"/>
      <c r="L43" s="224"/>
      <c r="M43" s="224"/>
      <c r="N43" s="224"/>
      <c r="O43" s="224"/>
      <c r="P43" s="185"/>
      <c r="Q43" s="225"/>
      <c r="R43" s="182" t="s">
        <v>15833</v>
      </c>
      <c r="S43" s="181" t="str">
        <f t="shared" ca="1" si="7"/>
        <v>DE</v>
      </c>
      <c r="T43" s="181" t="str">
        <f ca="1">IF(B43="","",IF(ISERROR(MATCH($J43,[3]SorP!$B$1:$B$6226,0)),"",INDIRECT("'SorP'!$A$"&amp;MATCH($S43&amp;$J43,[3]SorP!C:C,0))))</f>
        <v>DE-BW</v>
      </c>
      <c r="U43" s="201"/>
      <c r="V43" s="226">
        <f>IF(C43="",NA(),IF(OR(C43="Smelter not listed",C43="Smelter not yet identified"),MATCH($B43&amp;$D43,'[3]Smelter Look-up'!$J:$J,0),MATCH($B43&amp;$C43,'[3]Smelter Look-up'!$J:$J,0)))</f>
        <v>105</v>
      </c>
      <c r="X43" s="227">
        <f t="shared" si="8"/>
        <v>0</v>
      </c>
      <c r="AB43" s="228" t="str">
        <f t="shared" si="9"/>
        <v>GoldHeimerle + Meule GmbH</v>
      </c>
    </row>
    <row r="44" spans="1:28" s="227" customFormat="1" ht="28.5" customHeight="1">
      <c r="A44" s="181" t="s">
        <v>660</v>
      </c>
      <c r="B44" s="182" t="s">
        <v>1098</v>
      </c>
      <c r="C44" s="186" t="s">
        <v>51</v>
      </c>
      <c r="D44" s="230" t="s">
        <v>51</v>
      </c>
      <c r="E44" s="182" t="s">
        <v>1069</v>
      </c>
      <c r="F44" s="182" t="s">
        <v>660</v>
      </c>
      <c r="G44" s="182" t="s">
        <v>13177</v>
      </c>
      <c r="H44" s="183">
        <v>0</v>
      </c>
      <c r="I44" s="184" t="s">
        <v>1555</v>
      </c>
      <c r="J44" s="184" t="s">
        <v>15604</v>
      </c>
      <c r="K44" s="224"/>
      <c r="L44" s="224"/>
      <c r="M44" s="224"/>
      <c r="N44" s="224"/>
      <c r="O44" s="224"/>
      <c r="P44" s="185"/>
      <c r="Q44" s="225"/>
      <c r="R44" s="182" t="s">
        <v>15344</v>
      </c>
      <c r="S44" s="181" t="str">
        <f t="shared" ca="1" si="7"/>
        <v>CN</v>
      </c>
      <c r="T44" s="181" t="str">
        <f ca="1">IF(B44="","",IF(ISERROR(MATCH($J44,[3]SorP!$B$1:$B$6226,0)),"",INDIRECT("'SorP'!$A$"&amp;MATCH($S44&amp;$J44,[3]SorP!C:C,0))))</f>
        <v>CN-HK</v>
      </c>
      <c r="U44" s="201"/>
      <c r="V44" s="226">
        <f>IF(C44="",NA(),IF(OR(C44="Smelter not listed",C44="Smelter not yet identified"),MATCH($B44&amp;$D44,'[3]Smelter Look-up'!$J:$J,0),MATCH($B44&amp;$C44,'[3]Smelter Look-up'!$J:$J,0)))</f>
        <v>110</v>
      </c>
      <c r="X44" s="227">
        <f t="shared" si="8"/>
        <v>0</v>
      </c>
      <c r="AB44" s="228" t="str">
        <f t="shared" si="9"/>
        <v>GoldHeraeus Ltd. Hong Kong</v>
      </c>
    </row>
    <row r="45" spans="1:28" s="227" customFormat="1" ht="28.5" customHeight="1">
      <c r="A45" s="181" t="s">
        <v>661</v>
      </c>
      <c r="B45" s="182" t="s">
        <v>1098</v>
      </c>
      <c r="C45" s="186" t="s">
        <v>14928</v>
      </c>
      <c r="D45" s="230"/>
      <c r="E45" s="182" t="s">
        <v>1070</v>
      </c>
      <c r="F45" s="182" t="s">
        <v>661</v>
      </c>
      <c r="G45" s="182" t="s">
        <v>13177</v>
      </c>
      <c r="H45" s="183">
        <v>0</v>
      </c>
      <c r="I45" s="184" t="s">
        <v>1556</v>
      </c>
      <c r="J45" s="184" t="s">
        <v>4195</v>
      </c>
      <c r="K45" s="224"/>
      <c r="L45" s="224"/>
      <c r="M45" s="224"/>
      <c r="N45" s="224"/>
      <c r="O45" s="224"/>
      <c r="P45" s="185"/>
      <c r="Q45" s="225"/>
      <c r="R45" s="182" t="s">
        <v>651</v>
      </c>
      <c r="S45" s="181" t="str">
        <f t="shared" ca="1" si="7"/>
        <v>DE</v>
      </c>
      <c r="T45" s="181" t="str">
        <f ca="1">IF(B45="","",IF(ISERROR(MATCH($J45,[3]SorP!$B$1:$B$6226,0)),"",INDIRECT("'SorP'!$A$"&amp;MATCH($S45&amp;$J45,[3]SorP!C:C,0))))</f>
        <v>DE-HE</v>
      </c>
      <c r="U45" s="201"/>
      <c r="V45" s="226">
        <f>IF(C45="",NA(),IF(OR(C45="Smelter not listed",C45="Smelter not yet identified"),MATCH($B45&amp;$D45,'[3]Smelter Look-up'!$J:$J,0),MATCH($B45&amp;$C45,'[3]Smelter Look-up'!$J:$J,0)))</f>
        <v>109</v>
      </c>
      <c r="X45" s="227">
        <f t="shared" si="8"/>
        <v>0</v>
      </c>
      <c r="AB45" s="228" t="str">
        <f t="shared" si="9"/>
        <v>GoldHeraeus Germany GmbH Co. KG</v>
      </c>
    </row>
    <row r="46" spans="1:28" s="227" customFormat="1" ht="28.5" customHeight="1">
      <c r="A46" s="181" t="s">
        <v>15911</v>
      </c>
      <c r="B46" s="182" t="s">
        <v>1101</v>
      </c>
      <c r="C46" s="186" t="s">
        <v>2166</v>
      </c>
      <c r="D46" s="230"/>
      <c r="E46" s="182" t="s">
        <v>1069</v>
      </c>
      <c r="F46" s="182" t="s">
        <v>15911</v>
      </c>
      <c r="G46" s="182" t="s">
        <v>13177</v>
      </c>
      <c r="H46" s="183">
        <v>0</v>
      </c>
      <c r="I46" s="184" t="s">
        <v>2089</v>
      </c>
      <c r="J46" s="184" t="s">
        <v>13535</v>
      </c>
      <c r="K46" s="224"/>
      <c r="L46" s="224"/>
      <c r="M46" s="224"/>
      <c r="N46" s="224"/>
      <c r="O46" s="224"/>
      <c r="P46" s="185"/>
      <c r="Q46" s="225"/>
      <c r="R46" s="182" t="s">
        <v>2208</v>
      </c>
      <c r="S46" s="181" t="str">
        <f t="shared" ca="1" si="7"/>
        <v>CN</v>
      </c>
      <c r="T46" s="181" t="str">
        <f ca="1">IF(B46="","",IF(ISERROR(MATCH($J46,[3]SorP!$B$1:$B$6226,0)),"",INDIRECT("'SorP'!$A$"&amp;MATCH($S46&amp;$J46,[3]SorP!C:C,0))))</f>
        <v>CN-HN</v>
      </c>
      <c r="U46" s="201"/>
      <c r="V46" s="226">
        <f>IF(C46="",NA(),IF(OR(C46="Smelter not listed",C46="Smelter not yet identified"),MATCH($B46&amp;$D46,'[3]Smelter Look-up'!$J:$J,0),MATCH($B46&amp;$C46,'[3]Smelter Look-up'!$J:$J,0)))</f>
        <v>613</v>
      </c>
      <c r="X46" s="227">
        <f t="shared" si="8"/>
        <v>0</v>
      </c>
      <c r="AB46" s="228" t="str">
        <f t="shared" si="9"/>
        <v>TungstenHunan Chenzhou Mining Co., Ltd.</v>
      </c>
    </row>
    <row r="47" spans="1:28" s="227" customFormat="1" ht="28.5" customHeight="1">
      <c r="A47" s="181" t="s">
        <v>662</v>
      </c>
      <c r="B47" s="182" t="s">
        <v>1098</v>
      </c>
      <c r="C47" s="186" t="s">
        <v>2166</v>
      </c>
      <c r="D47" s="230"/>
      <c r="E47" s="182" t="s">
        <v>1069</v>
      </c>
      <c r="F47" s="182" t="s">
        <v>662</v>
      </c>
      <c r="G47" s="182" t="s">
        <v>13177</v>
      </c>
      <c r="H47" s="183">
        <v>0</v>
      </c>
      <c r="I47" s="184" t="s">
        <v>2089</v>
      </c>
      <c r="J47" s="184" t="s">
        <v>13535</v>
      </c>
      <c r="K47" s="224"/>
      <c r="L47" s="224"/>
      <c r="M47" s="224"/>
      <c r="N47" s="224"/>
      <c r="O47" s="224"/>
      <c r="P47" s="185"/>
      <c r="Q47" s="225"/>
      <c r="R47" s="182" t="s">
        <v>877</v>
      </c>
      <c r="S47" s="181" t="str">
        <f t="shared" ca="1" si="7"/>
        <v>CN</v>
      </c>
      <c r="T47" s="181" t="str">
        <f ca="1">IF(B47="","",IF(ISERROR(MATCH($J47,[3]SorP!$B$1:$B$6226,0)),"",INDIRECT("'SorP'!$A$"&amp;MATCH($S47&amp;$J47,[3]SorP!C:C,0))))</f>
        <v>CN-HN</v>
      </c>
      <c r="U47" s="201"/>
      <c r="V47" s="226">
        <f>IF(C47="",NA(),IF(OR(C47="Smelter not listed",C47="Smelter not yet identified"),MATCH($B47&amp;$D47,'[3]Smelter Look-up'!$J:$J,0),MATCH($B47&amp;$C47,'[3]Smelter Look-up'!$J:$J,0)))</f>
        <v>113</v>
      </c>
      <c r="X47" s="227">
        <f t="shared" si="8"/>
        <v>0</v>
      </c>
      <c r="AB47" s="228" t="str">
        <f t="shared" si="9"/>
        <v>GoldHunan Chenzhou Mining Co., Ltd.</v>
      </c>
    </row>
    <row r="48" spans="1:28" s="227" customFormat="1" ht="28.5" customHeight="1">
      <c r="A48" s="181" t="s">
        <v>13114</v>
      </c>
      <c r="B48" s="182" t="s">
        <v>1098</v>
      </c>
      <c r="C48" s="186" t="s">
        <v>13113</v>
      </c>
      <c r="D48" s="230"/>
      <c r="E48" s="182" t="s">
        <v>1069</v>
      </c>
      <c r="F48" s="182" t="s">
        <v>13114</v>
      </c>
      <c r="G48" s="182" t="s">
        <v>13177</v>
      </c>
      <c r="H48" s="183">
        <v>0</v>
      </c>
      <c r="I48" s="184" t="s">
        <v>1733</v>
      </c>
      <c r="J48" s="184" t="s">
        <v>13535</v>
      </c>
      <c r="K48" s="224"/>
      <c r="L48" s="224"/>
      <c r="M48" s="224"/>
      <c r="N48" s="224"/>
      <c r="O48" s="224"/>
      <c r="P48" s="185"/>
      <c r="Q48" s="225"/>
      <c r="R48" s="182" t="s">
        <v>877</v>
      </c>
      <c r="S48" s="181" t="str">
        <f t="shared" ca="1" si="7"/>
        <v>CN</v>
      </c>
      <c r="T48" s="181" t="str">
        <f ca="1">IF(B48="","",IF(ISERROR(MATCH($J48,[3]SorP!$B$1:$B$6226,0)),"",INDIRECT("'SorP'!$A$"&amp;MATCH($S48&amp;$J48,[3]SorP!C:C,0))))</f>
        <v>CN-HN</v>
      </c>
      <c r="U48" s="201"/>
      <c r="V48" s="226">
        <f>IF(C48="",NA(),IF(OR(C48="Smelter not listed",C48="Smelter not yet identified"),MATCH($B48&amp;$D48,'[3]Smelter Look-up'!$J:$J,0),MATCH($B48&amp;$C48,'[3]Smelter Look-up'!$J:$J,0)))</f>
        <v>116</v>
      </c>
      <c r="X48" s="227">
        <f t="shared" si="8"/>
        <v>0</v>
      </c>
      <c r="AB48" s="228" t="str">
        <f t="shared" si="9"/>
        <v>GoldHunan Guiyang yinxing Nonferrous Smelting Co., Ltd.</v>
      </c>
    </row>
    <row r="49" spans="1:28" s="227" customFormat="1" ht="28.5" customHeight="1">
      <c r="A49" s="181" t="s">
        <v>663</v>
      </c>
      <c r="B49" s="182" t="s">
        <v>1098</v>
      </c>
      <c r="C49" s="186" t="s">
        <v>2453</v>
      </c>
      <c r="D49" s="230"/>
      <c r="E49" s="182" t="s">
        <v>1080</v>
      </c>
      <c r="F49" s="182" t="s">
        <v>663</v>
      </c>
      <c r="G49" s="182" t="s">
        <v>13177</v>
      </c>
      <c r="H49" s="183">
        <v>0</v>
      </c>
      <c r="I49" s="184" t="s">
        <v>1558</v>
      </c>
      <c r="J49" s="184" t="s">
        <v>12818</v>
      </c>
      <c r="K49" s="224"/>
      <c r="L49" s="224"/>
      <c r="M49" s="224"/>
      <c r="N49" s="224"/>
      <c r="O49" s="224"/>
      <c r="P49" s="185"/>
      <c r="Q49" s="225"/>
      <c r="R49" s="182" t="s">
        <v>13747</v>
      </c>
      <c r="S49" s="181" t="str">
        <f t="shared" ca="1" si="7"/>
        <v>KR</v>
      </c>
      <c r="T49" s="181" t="str">
        <f ca="1">IF(B49="","",IF(ISERROR(MATCH($J49,[3]SorP!$B$1:$B$6226,0)),"",INDIRECT("'SorP'!$A$"&amp;MATCH($S49&amp;$J49,[3]SorP!C:C,0))))</f>
        <v>KR-41</v>
      </c>
      <c r="U49" s="201"/>
      <c r="V49" s="226">
        <f>IF(C49="",NA(),IF(OR(C49="Smelter not listed",C49="Smelter not yet identified"),MATCH($B49&amp;$D49,'[3]Smelter Look-up'!$J:$J,0),MATCH($B49&amp;$C49,'[3]Smelter Look-up'!$J:$J,0)))</f>
        <v>118</v>
      </c>
      <c r="X49" s="227">
        <f t="shared" si="8"/>
        <v>0</v>
      </c>
      <c r="AB49" s="228" t="str">
        <f t="shared" si="9"/>
        <v>GoldHwaSeong CJ CO., LTD.</v>
      </c>
    </row>
    <row r="50" spans="1:28" s="227" customFormat="1" ht="28.5" customHeight="1">
      <c r="A50" s="181" t="s">
        <v>664</v>
      </c>
      <c r="B50" s="182" t="s">
        <v>1098</v>
      </c>
      <c r="C50" s="186" t="s">
        <v>2250</v>
      </c>
      <c r="D50" s="230"/>
      <c r="E50" s="182" t="s">
        <v>1069</v>
      </c>
      <c r="F50" s="182" t="s">
        <v>664</v>
      </c>
      <c r="G50" s="182" t="s">
        <v>13177</v>
      </c>
      <c r="H50" s="183">
        <v>0</v>
      </c>
      <c r="I50" s="184" t="s">
        <v>1559</v>
      </c>
      <c r="J50" s="184" t="s">
        <v>13514</v>
      </c>
      <c r="K50" s="224"/>
      <c r="L50" s="224"/>
      <c r="M50" s="224"/>
      <c r="N50" s="224"/>
      <c r="O50" s="224"/>
      <c r="P50" s="185"/>
      <c r="Q50" s="225"/>
      <c r="R50" s="182" t="s">
        <v>814</v>
      </c>
      <c r="S50" s="181" t="str">
        <f t="shared" ref="S50:S80" ca="1" si="10">IF(B50="","",IF(ISERROR(MATCH($E50,CL,0)),"Unknown",INDIRECT("'C'!$A$"&amp;MATCH($E50,CL,0)+1)))</f>
        <v>CN</v>
      </c>
      <c r="T50" s="181" t="str">
        <f ca="1">IF(B50="","",IF(ISERROR(MATCH($J50,[3]SorP!$B$1:$B$6226,0)),"",INDIRECT("'SorP'!$A$"&amp;MATCH($S50&amp;$J50,[3]SorP!C:C,0))))</f>
        <v>CN-NM</v>
      </c>
      <c r="U50" s="201"/>
      <c r="V50" s="226">
        <f>IF(C50="",NA(),IF(OR(C50="Smelter not listed",C50="Smelter not yet identified"),MATCH($B50&amp;$D50,'[3]Smelter Look-up'!$J:$J,0),MATCH($B50&amp;$C50,'[3]Smelter Look-up'!$J:$J,0)))</f>
        <v>125</v>
      </c>
      <c r="X50" s="227">
        <f t="shared" si="8"/>
        <v>0</v>
      </c>
      <c r="AB50" s="228" t="str">
        <f t="shared" si="9"/>
        <v>GoldInner Mongolia Qiankun Gold and Silver Refinery Share Co., Ltd.</v>
      </c>
    </row>
    <row r="51" spans="1:28" s="227" customFormat="1" ht="28.5" customHeight="1">
      <c r="A51" s="181" t="s">
        <v>665</v>
      </c>
      <c r="B51" s="182" t="s">
        <v>1098</v>
      </c>
      <c r="C51" s="186" t="s">
        <v>1194</v>
      </c>
      <c r="D51" s="230"/>
      <c r="E51" s="182" t="s">
        <v>1077</v>
      </c>
      <c r="F51" s="182" t="s">
        <v>665</v>
      </c>
      <c r="G51" s="182" t="s">
        <v>13177</v>
      </c>
      <c r="H51" s="183">
        <v>0</v>
      </c>
      <c r="I51" s="184" t="s">
        <v>1560</v>
      </c>
      <c r="J51" s="184" t="s">
        <v>1547</v>
      </c>
      <c r="K51" s="224"/>
      <c r="L51" s="224"/>
      <c r="M51" s="224"/>
      <c r="N51" s="224"/>
      <c r="O51" s="224"/>
      <c r="P51" s="185"/>
      <c r="Q51" s="225"/>
      <c r="R51" s="182" t="s">
        <v>12373</v>
      </c>
      <c r="S51" s="181" t="str">
        <f t="shared" ca="1" si="10"/>
        <v>JP</v>
      </c>
      <c r="T51" s="181" t="str">
        <f ca="1">IF(B51="","",IF(ISERROR(MATCH($J51,[3]SorP!$B$1:$B$6226,0)),"",INDIRECT("'SorP'!$A$"&amp;MATCH($S51&amp;$J51,[3]SorP!C:C,0))))</f>
        <v>JP-11</v>
      </c>
      <c r="U51" s="201"/>
      <c r="V51" s="226">
        <f>IF(C51="",NA(),IF(OR(C51="Smelter not listed",C51="Smelter not yet identified"),MATCH($B51&amp;$D51,'[3]Smelter Look-up'!$J:$J,0),MATCH($B51&amp;$C51,'[3]Smelter Look-up'!$J:$J,0)))</f>
        <v>127</v>
      </c>
      <c r="X51" s="227">
        <f t="shared" si="8"/>
        <v>0</v>
      </c>
      <c r="AB51" s="228" t="str">
        <f t="shared" si="9"/>
        <v>GoldIshifuku Metal Industry Co., Ltd.</v>
      </c>
    </row>
    <row r="52" spans="1:28" s="227" customFormat="1" ht="28.5" customHeight="1">
      <c r="A52" s="181" t="s">
        <v>666</v>
      </c>
      <c r="B52" s="182" t="s">
        <v>1098</v>
      </c>
      <c r="C52" s="186" t="s">
        <v>1201</v>
      </c>
      <c r="D52" s="230"/>
      <c r="E52" s="182" t="s">
        <v>860</v>
      </c>
      <c r="F52" s="182" t="s">
        <v>666</v>
      </c>
      <c r="G52" s="182" t="s">
        <v>13177</v>
      </c>
      <c r="H52" s="183">
        <v>0</v>
      </c>
      <c r="I52" s="184" t="s">
        <v>1561</v>
      </c>
      <c r="J52" s="184" t="s">
        <v>11215</v>
      </c>
      <c r="K52" s="224"/>
      <c r="L52" s="224"/>
      <c r="M52" s="224"/>
      <c r="N52" s="224"/>
      <c r="O52" s="224"/>
      <c r="P52" s="185"/>
      <c r="Q52" s="225"/>
      <c r="R52" s="182"/>
      <c r="S52" s="181"/>
      <c r="T52" s="181"/>
      <c r="U52" s="201"/>
      <c r="V52" s="226"/>
      <c r="AB52" s="228"/>
    </row>
    <row r="53" spans="1:28" s="227" customFormat="1" ht="28.5" customHeight="1">
      <c r="A53" s="181" t="s">
        <v>667</v>
      </c>
      <c r="B53" s="182" t="s">
        <v>1098</v>
      </c>
      <c r="C53" s="186" t="s">
        <v>879</v>
      </c>
      <c r="D53" s="230"/>
      <c r="E53" s="182" t="s">
        <v>1077</v>
      </c>
      <c r="F53" s="182" t="s">
        <v>667</v>
      </c>
      <c r="G53" s="182" t="s">
        <v>13177</v>
      </c>
      <c r="H53" s="183">
        <v>0</v>
      </c>
      <c r="I53" s="184" t="s">
        <v>1562</v>
      </c>
      <c r="J53" s="184" t="s">
        <v>1562</v>
      </c>
      <c r="K53" s="224"/>
      <c r="L53" s="224"/>
      <c r="M53" s="224"/>
      <c r="N53" s="224"/>
      <c r="O53" s="224"/>
      <c r="P53" s="185"/>
      <c r="Q53" s="225"/>
      <c r="R53" s="182" t="s">
        <v>788</v>
      </c>
      <c r="S53" s="181" t="str">
        <f t="shared" ca="1" si="10"/>
        <v>JP</v>
      </c>
      <c r="T53" s="181" t="str">
        <f ca="1">IF(B53="","",IF(ISERROR(MATCH($J53,[3]SorP!$B$1:$B$6226,0)),"",INDIRECT("'SorP'!$A$"&amp;MATCH($S53&amp;$J53,[3]SorP!C:C,0))))</f>
        <v>JP-27</v>
      </c>
      <c r="U53" s="201"/>
      <c r="V53" s="226">
        <f>IF(C53="",NA(),IF(OR(C53="Smelter not listed",C53="Smelter not yet identified"),MATCH($B53&amp;$D53,'[3]Smelter Look-up'!$J:$J,0),MATCH($B53&amp;$C53,'[3]Smelter Look-up'!$J:$J,0)))</f>
        <v>131</v>
      </c>
      <c r="X53" s="227">
        <f t="shared" si="8"/>
        <v>0</v>
      </c>
      <c r="AB53" s="228" t="str">
        <f t="shared" si="9"/>
        <v>GoldJapan Mint</v>
      </c>
    </row>
    <row r="54" spans="1:28" s="227" customFormat="1" ht="28.5" customHeight="1">
      <c r="A54" s="181" t="s">
        <v>773</v>
      </c>
      <c r="B54" s="182" t="s">
        <v>1101</v>
      </c>
      <c r="C54" s="186" t="s">
        <v>1347</v>
      </c>
      <c r="D54" s="230"/>
      <c r="E54" s="182" t="s">
        <v>1077</v>
      </c>
      <c r="F54" s="182" t="s">
        <v>773</v>
      </c>
      <c r="G54" s="182" t="s">
        <v>13177</v>
      </c>
      <c r="H54" s="183">
        <v>0</v>
      </c>
      <c r="I54" s="184" t="s">
        <v>2090</v>
      </c>
      <c r="J54" s="184" t="s">
        <v>1542</v>
      </c>
      <c r="K54" s="224"/>
      <c r="L54" s="224"/>
      <c r="M54" s="224"/>
      <c r="N54" s="224"/>
      <c r="O54" s="224"/>
      <c r="P54" s="185"/>
      <c r="Q54" s="225"/>
      <c r="R54" s="182" t="s">
        <v>12869</v>
      </c>
      <c r="S54" s="181" t="str">
        <f t="shared" ca="1" si="10"/>
        <v>JP</v>
      </c>
      <c r="T54" s="181" t="str">
        <f ca="1">IF(B54="","",IF(ISERROR(MATCH($J54,[3]SorP!$B$1:$B$6226,0)),"",INDIRECT("'SorP'!$A$"&amp;MATCH($S54&amp;$J54,[3]SorP!C:C,0))))</f>
        <v>JP-05</v>
      </c>
      <c r="U54" s="201"/>
      <c r="V54" s="226">
        <f>IF(C54="",NA(),IF(OR(C54="Smelter not listed",C54="Smelter not yet identified"),MATCH($B54&amp;$D54,'[3]Smelter Look-up'!$J:$J,0),MATCH($B54&amp;$C54,'[3]Smelter Look-up'!$J:$J,0)))</f>
        <v>619</v>
      </c>
      <c r="X54" s="227">
        <f t="shared" si="8"/>
        <v>0</v>
      </c>
      <c r="AB54" s="228" t="str">
        <f t="shared" si="9"/>
        <v>TungstenJapan New Metals Co., Ltd.</v>
      </c>
    </row>
    <row r="55" spans="1:28" s="227" customFormat="1" ht="28.5" customHeight="1">
      <c r="A55" s="181" t="s">
        <v>668</v>
      </c>
      <c r="B55" s="182" t="s">
        <v>1098</v>
      </c>
      <c r="C55" s="186" t="s">
        <v>2251</v>
      </c>
      <c r="D55" s="230"/>
      <c r="E55" s="182" t="s">
        <v>1069</v>
      </c>
      <c r="F55" s="182" t="s">
        <v>668</v>
      </c>
      <c r="G55" s="182" t="s">
        <v>13177</v>
      </c>
      <c r="H55" s="183">
        <v>0</v>
      </c>
      <c r="I55" s="184" t="s">
        <v>1563</v>
      </c>
      <c r="J55" s="184" t="s">
        <v>13531</v>
      </c>
      <c r="K55" s="224"/>
      <c r="L55" s="224"/>
      <c r="M55" s="224"/>
      <c r="N55" s="224"/>
      <c r="O55" s="224"/>
      <c r="P55" s="185"/>
      <c r="Q55" s="225"/>
      <c r="R55" s="182" t="s">
        <v>2099</v>
      </c>
      <c r="S55" s="181" t="str">
        <f t="shared" ca="1" si="10"/>
        <v>CN</v>
      </c>
      <c r="T55" s="181" t="str">
        <f ca="1">IF(B55="","",IF(ISERROR(MATCH($J55,[3]SorP!$B$1:$B$6226,0)),"",INDIRECT("'SorP'!$A$"&amp;MATCH($S55&amp;$J55,[3]SorP!C:C,0))))</f>
        <v>CN-JX</v>
      </c>
      <c r="U55" s="201"/>
      <c r="V55" s="226">
        <f>IF(C55="",NA(),IF(OR(C55="Smelter not listed",C55="Smelter not yet identified"),MATCH($B55&amp;$D55,'[3]Smelter Look-up'!$J:$J,0),MATCH($B55&amp;$C55,'[3]Smelter Look-up'!$J:$J,0)))</f>
        <v>133</v>
      </c>
      <c r="X55" s="227">
        <f t="shared" si="8"/>
        <v>0</v>
      </c>
      <c r="AB55" s="228" t="str">
        <f t="shared" si="9"/>
        <v>GoldJiangxi Copper Co., Ltd.</v>
      </c>
    </row>
    <row r="56" spans="1:28" s="227" customFormat="1" ht="28.5" customHeight="1">
      <c r="A56" s="181" t="s">
        <v>669</v>
      </c>
      <c r="B56" s="182" t="s">
        <v>1098</v>
      </c>
      <c r="C56" s="186" t="s">
        <v>2153</v>
      </c>
      <c r="D56" s="230"/>
      <c r="E56" s="182" t="s">
        <v>2384</v>
      </c>
      <c r="F56" s="182" t="s">
        <v>669</v>
      </c>
      <c r="G56" s="182" t="s">
        <v>13177</v>
      </c>
      <c r="H56" s="183">
        <v>0</v>
      </c>
      <c r="I56" s="184" t="s">
        <v>1565</v>
      </c>
      <c r="J56" s="184" t="s">
        <v>1566</v>
      </c>
      <c r="K56" s="224"/>
      <c r="L56" s="224"/>
      <c r="M56" s="224"/>
      <c r="N56" s="224"/>
      <c r="O56" s="224"/>
      <c r="P56" s="185"/>
      <c r="Q56" s="225"/>
      <c r="R56" s="182" t="s">
        <v>15647</v>
      </c>
      <c r="S56" s="181" t="str">
        <f t="shared" ca="1" si="10"/>
        <v>US</v>
      </c>
      <c r="T56" s="181" t="str">
        <f ca="1">IF(B56="","",IF(ISERROR(MATCH($J56,[3]SorP!$B$1:$B$6226,0)),"",INDIRECT("'SorP'!$A$"&amp;MATCH($S56&amp;$J56,[3]SorP!C:C,0))))</f>
        <v>US-UT</v>
      </c>
      <c r="U56" s="201"/>
      <c r="V56" s="226">
        <f>IF(C56="",NA(),IF(OR(C56="Smelter not listed",C56="Smelter not yet identified"),MATCH($B56&amp;$D56,'[3]Smelter Look-up'!$J:$J,0),MATCH($B56&amp;$C56,'[3]Smelter Look-up'!$J:$J,0)))</f>
        <v>31</v>
      </c>
      <c r="X56" s="227">
        <f t="shared" si="8"/>
        <v>0</v>
      </c>
      <c r="AB56" s="228" t="str">
        <f t="shared" si="9"/>
        <v>GoldAsahi Refining USA Inc.</v>
      </c>
    </row>
    <row r="57" spans="1:28" s="227" customFormat="1" ht="28.5" customHeight="1">
      <c r="A57" s="181" t="s">
        <v>670</v>
      </c>
      <c r="B57" s="182" t="s">
        <v>1098</v>
      </c>
      <c r="C57" s="186" t="s">
        <v>2238</v>
      </c>
      <c r="D57" s="230"/>
      <c r="E57" s="182" t="s">
        <v>1066</v>
      </c>
      <c r="F57" s="182" t="s">
        <v>670</v>
      </c>
      <c r="G57" s="182" t="s">
        <v>13177</v>
      </c>
      <c r="H57" s="183">
        <v>0</v>
      </c>
      <c r="I57" s="184" t="s">
        <v>1568</v>
      </c>
      <c r="J57" s="184" t="s">
        <v>1569</v>
      </c>
      <c r="K57" s="224"/>
      <c r="L57" s="224"/>
      <c r="M57" s="224"/>
      <c r="N57" s="224"/>
      <c r="O57" s="224"/>
      <c r="P57" s="185"/>
      <c r="Q57" s="225"/>
      <c r="R57" s="182"/>
      <c r="S57" s="181"/>
      <c r="T57" s="181"/>
      <c r="U57" s="201"/>
      <c r="V57" s="226"/>
      <c r="AB57" s="228"/>
    </row>
    <row r="58" spans="1:28" s="227" customFormat="1" ht="28.5" customHeight="1">
      <c r="A58" s="181" t="s">
        <v>673</v>
      </c>
      <c r="B58" s="182" t="s">
        <v>1098</v>
      </c>
      <c r="C58" s="186" t="s">
        <v>52</v>
      </c>
      <c r="D58" s="230"/>
      <c r="E58" s="182" t="s">
        <v>1077</v>
      </c>
      <c r="F58" s="182" t="s">
        <v>673</v>
      </c>
      <c r="G58" s="182" t="s">
        <v>13177</v>
      </c>
      <c r="H58" s="183">
        <v>0</v>
      </c>
      <c r="I58" s="184" t="s">
        <v>2314</v>
      </c>
      <c r="J58" s="184" t="s">
        <v>6611</v>
      </c>
      <c r="K58" s="224"/>
      <c r="L58" s="224"/>
      <c r="M58" s="224"/>
      <c r="N58" s="224"/>
      <c r="O58" s="224"/>
      <c r="P58" s="185"/>
      <c r="Q58" s="225"/>
      <c r="R58" s="182" t="s">
        <v>381</v>
      </c>
      <c r="S58" s="181" t="str">
        <f t="shared" ca="1" si="10"/>
        <v>JP</v>
      </c>
      <c r="T58" s="181" t="str">
        <f ca="1">IF(B58="","",IF(ISERROR(MATCH($J58,[3]SorP!$B$1:$B$6226,0)),"",INDIRECT("'SorP'!$A$"&amp;MATCH($S58&amp;$J58,[3]SorP!C:C,0))))</f>
        <v>JP-44</v>
      </c>
      <c r="U58" s="201"/>
      <c r="V58" s="226">
        <f>IF(C58="",NA(),IF(OR(C58="Smelter not listed",C58="Smelter not yet identified"),MATCH($B58&amp;$D58,'[3]Smelter Look-up'!$J:$J,0),MATCH($B58&amp;$C58,'[3]Smelter Look-up'!$J:$J,0)))</f>
        <v>141</v>
      </c>
      <c r="X58" s="227">
        <f t="shared" si="8"/>
        <v>0</v>
      </c>
      <c r="AB58" s="228" t="str">
        <f t="shared" si="9"/>
        <v>GoldJX Nippon Mining &amp; Metals Co., Ltd.</v>
      </c>
    </row>
    <row r="59" spans="1:28" s="227" customFormat="1" ht="28.5" customHeight="1">
      <c r="A59" s="181" t="s">
        <v>2148</v>
      </c>
      <c r="B59" s="182" t="s">
        <v>1098</v>
      </c>
      <c r="C59" s="186" t="s">
        <v>2147</v>
      </c>
      <c r="D59" s="230"/>
      <c r="E59" s="182" t="s">
        <v>1078</v>
      </c>
      <c r="F59" s="182" t="s">
        <v>2148</v>
      </c>
      <c r="G59" s="182" t="s">
        <v>13177</v>
      </c>
      <c r="H59" s="183">
        <v>0</v>
      </c>
      <c r="I59" s="184" t="s">
        <v>2149</v>
      </c>
      <c r="J59" s="184" t="s">
        <v>7005</v>
      </c>
      <c r="K59" s="224"/>
      <c r="L59" s="224"/>
      <c r="M59" s="224"/>
      <c r="N59" s="224"/>
      <c r="O59" s="224"/>
      <c r="P59" s="185"/>
      <c r="Q59" s="225"/>
      <c r="R59" s="182" t="s">
        <v>13752</v>
      </c>
      <c r="S59" s="181" t="str">
        <f t="shared" ca="1" si="10"/>
        <v>KZ</v>
      </c>
      <c r="T59" s="181" t="str">
        <f ca="1">IF(B59="","",IF(ISERROR(MATCH($J59,[3]SorP!$B$1:$B$6226,0)),"",INDIRECT("'SorP'!$A$"&amp;MATCH($S59&amp;$J59,[3]SorP!C:C,0))))</f>
        <v>KZ-KAR</v>
      </c>
      <c r="U59" s="201"/>
      <c r="V59" s="226">
        <f>IF(C59="",NA(),IF(OR(C59="Smelter not listed",C59="Smelter not yet identified"),MATCH($B59&amp;$D59,'[3]Smelter Look-up'!$J:$J,0),MATCH($B59&amp;$C59,'[3]Smelter Look-up'!$J:$J,0)))</f>
        <v>144</v>
      </c>
      <c r="X59" s="227">
        <f t="shared" si="8"/>
        <v>0</v>
      </c>
      <c r="AB59" s="228" t="str">
        <f t="shared" si="9"/>
        <v>GoldKazakhmys Smelting LLC</v>
      </c>
    </row>
    <row r="60" spans="1:28" s="227" customFormat="1" ht="28.5" customHeight="1">
      <c r="A60" s="181" t="s">
        <v>674</v>
      </c>
      <c r="B60" s="182" t="s">
        <v>1098</v>
      </c>
      <c r="C60" s="186" t="s">
        <v>1571</v>
      </c>
      <c r="D60" s="230"/>
      <c r="E60" s="182" t="s">
        <v>1078</v>
      </c>
      <c r="F60" s="182" t="s">
        <v>674</v>
      </c>
      <c r="G60" s="182" t="s">
        <v>13177</v>
      </c>
      <c r="H60" s="183">
        <v>0</v>
      </c>
      <c r="I60" s="184" t="s">
        <v>1572</v>
      </c>
      <c r="J60" s="184" t="s">
        <v>7005</v>
      </c>
      <c r="K60" s="224"/>
      <c r="L60" s="224"/>
      <c r="M60" s="224"/>
      <c r="N60" s="224"/>
      <c r="O60" s="224"/>
      <c r="P60" s="185"/>
      <c r="Q60" s="225"/>
      <c r="R60" s="182" t="s">
        <v>1008</v>
      </c>
      <c r="S60" s="181" t="str">
        <f t="shared" ca="1" si="10"/>
        <v>KZ</v>
      </c>
      <c r="T60" s="181" t="str">
        <f ca="1">IF(B60="","",IF(ISERROR(MATCH($J60,[3]SorP!$B$1:$B$6226,0)),"",INDIRECT("'SorP'!$A$"&amp;MATCH($S60&amp;$J60,[3]SorP!C:C,0))))</f>
        <v>KZ-KAR</v>
      </c>
      <c r="U60" s="201"/>
      <c r="V60" s="226">
        <f>IF(C60="",NA(),IF(OR(C60="Smelter not listed",C60="Smelter not yet identified"),MATCH($B60&amp;$D60,'[3]Smelter Look-up'!$J:$J,0),MATCH($B60&amp;$C60,'[3]Smelter Look-up'!$J:$J,0)))</f>
        <v>145</v>
      </c>
      <c r="X60" s="227">
        <f t="shared" si="8"/>
        <v>0</v>
      </c>
      <c r="AB60" s="228" t="str">
        <f t="shared" si="9"/>
        <v>GoldKazzinc</v>
      </c>
    </row>
    <row r="61" spans="1:28" s="227" customFormat="1" ht="28.5" customHeight="1">
      <c r="A61" s="181" t="s">
        <v>774</v>
      </c>
      <c r="B61" s="182" t="s">
        <v>1101</v>
      </c>
      <c r="C61" s="186" t="s">
        <v>141</v>
      </c>
      <c r="D61" s="230"/>
      <c r="E61" s="182" t="s">
        <v>2384</v>
      </c>
      <c r="F61" s="182" t="s">
        <v>774</v>
      </c>
      <c r="G61" s="182" t="s">
        <v>13177</v>
      </c>
      <c r="H61" s="183">
        <v>0</v>
      </c>
      <c r="I61" s="184" t="s">
        <v>1784</v>
      </c>
      <c r="J61" s="184" t="s">
        <v>1715</v>
      </c>
      <c r="K61" s="224"/>
      <c r="L61" s="224"/>
      <c r="M61" s="224"/>
      <c r="N61" s="224"/>
      <c r="O61" s="224"/>
      <c r="P61" s="185"/>
      <c r="Q61" s="225"/>
      <c r="R61" s="182" t="s">
        <v>2452</v>
      </c>
      <c r="S61" s="181" t="str">
        <f t="shared" ca="1" si="10"/>
        <v>US</v>
      </c>
      <c r="T61" s="181" t="str">
        <f ca="1">IF(B61="","",IF(ISERROR(MATCH($J61,[3]SorP!$B$1:$B$6226,0)),"",INDIRECT("'SorP'!$A$"&amp;MATCH($S61&amp;$J61,[3]SorP!C:C,0))))</f>
        <v>US-NV</v>
      </c>
      <c r="U61" s="201"/>
      <c r="V61" s="226">
        <f>IF(C61="",NA(),IF(OR(C61="Smelter not listed",C61="Smelter not yet identified"),MATCH($B61&amp;$D61,'[3]Smelter Look-up'!$J:$J,0),MATCH($B61&amp;$C61,'[3]Smelter Look-up'!$J:$J,0)))</f>
        <v>629</v>
      </c>
      <c r="X61" s="227">
        <f t="shared" si="8"/>
        <v>0</v>
      </c>
      <c r="AB61" s="228" t="str">
        <f t="shared" si="9"/>
        <v>TungstenKennametal Fallon</v>
      </c>
    </row>
    <row r="62" spans="1:28" s="227" customFormat="1" ht="28.5" customHeight="1">
      <c r="A62" s="181" t="s">
        <v>676</v>
      </c>
      <c r="B62" s="182" t="s">
        <v>1098</v>
      </c>
      <c r="C62" s="186" t="s">
        <v>675</v>
      </c>
      <c r="D62" s="230"/>
      <c r="E62" s="182" t="s">
        <v>2384</v>
      </c>
      <c r="F62" s="182" t="s">
        <v>676</v>
      </c>
      <c r="G62" s="182" t="s">
        <v>13177</v>
      </c>
      <c r="H62" s="183">
        <v>0</v>
      </c>
      <c r="I62" s="184" t="s">
        <v>1573</v>
      </c>
      <c r="J62" s="184" t="s">
        <v>1566</v>
      </c>
      <c r="K62" s="224"/>
      <c r="L62" s="224"/>
      <c r="M62" s="224"/>
      <c r="N62" s="224"/>
      <c r="O62" s="224"/>
      <c r="P62" s="185"/>
      <c r="Q62" s="225"/>
      <c r="R62" s="182" t="s">
        <v>14928</v>
      </c>
      <c r="S62" s="181" t="str">
        <f t="shared" ca="1" si="10"/>
        <v>US</v>
      </c>
      <c r="T62" s="181" t="str">
        <f ca="1">IF(B62="","",IF(ISERROR(MATCH($J62,[3]SorP!$B$1:$B$6226,0)),"",INDIRECT("'SorP'!$A$"&amp;MATCH($S62&amp;$J62,[3]SorP!C:C,0))))</f>
        <v>US-UT</v>
      </c>
      <c r="U62" s="201"/>
      <c r="V62" s="226">
        <f>IF(C62="",NA(),IF(OR(C62="Smelter not listed",C62="Smelter not yet identified"),MATCH($B62&amp;$D62,'[3]Smelter Look-up'!$J:$J,0),MATCH($B62&amp;$C62,'[3]Smelter Look-up'!$J:$J,0)))</f>
        <v>146</v>
      </c>
      <c r="X62" s="227">
        <f t="shared" si="8"/>
        <v>0</v>
      </c>
      <c r="AB62" s="228" t="str">
        <f t="shared" si="9"/>
        <v>GoldKennecott Utah Copper LLC</v>
      </c>
    </row>
    <row r="63" spans="1:28" s="227" customFormat="1" ht="28.5" customHeight="1">
      <c r="A63" s="181" t="s">
        <v>677</v>
      </c>
      <c r="B63" s="182" t="s">
        <v>1098</v>
      </c>
      <c r="C63" s="186" t="s">
        <v>2102</v>
      </c>
      <c r="D63" s="230"/>
      <c r="E63" s="182" t="s">
        <v>1077</v>
      </c>
      <c r="F63" s="182" t="s">
        <v>677</v>
      </c>
      <c r="G63" s="182" t="s">
        <v>13177</v>
      </c>
      <c r="H63" s="183">
        <v>0</v>
      </c>
      <c r="I63" s="184" t="s">
        <v>1574</v>
      </c>
      <c r="J63" s="184" t="s">
        <v>1547</v>
      </c>
      <c r="K63" s="224"/>
      <c r="L63" s="224"/>
      <c r="M63" s="224"/>
      <c r="N63" s="224"/>
      <c r="O63" s="224"/>
      <c r="P63" s="185"/>
      <c r="Q63" s="225"/>
      <c r="R63" s="182" t="s">
        <v>2166</v>
      </c>
      <c r="S63" s="181" t="str">
        <f t="shared" ca="1" si="10"/>
        <v>JP</v>
      </c>
      <c r="T63" s="181" t="str">
        <f ca="1">IF(B63="","",IF(ISERROR(MATCH($J63,[3]SorP!$B$1:$B$6226,0)),"",INDIRECT("'SorP'!$A$"&amp;MATCH($S63&amp;$J63,[3]SorP!C:C,0))))</f>
        <v>JP-11</v>
      </c>
      <c r="U63" s="201"/>
      <c r="V63" s="226">
        <f>IF(C63="",NA(),IF(OR(C63="Smelter not listed",C63="Smelter not yet identified"),MATCH($B63&amp;$D63,'[3]Smelter Look-up'!$J:$J,0),MATCH($B63&amp;$C63,'[3]Smelter Look-up'!$J:$J,0)))</f>
        <v>151</v>
      </c>
      <c r="X63" s="227">
        <f t="shared" si="8"/>
        <v>0</v>
      </c>
      <c r="AB63" s="228" t="str">
        <f t="shared" si="9"/>
        <v>GoldKojima Chemicals Co., Ltd.</v>
      </c>
    </row>
    <row r="64" spans="1:28" s="227" customFormat="1" ht="28.5" customHeight="1">
      <c r="A64" s="181" t="s">
        <v>1355</v>
      </c>
      <c r="B64" s="182" t="s">
        <v>1098</v>
      </c>
      <c r="C64" s="186" t="s">
        <v>2256</v>
      </c>
      <c r="D64" s="230"/>
      <c r="E64" s="182" t="s">
        <v>1069</v>
      </c>
      <c r="F64" s="182" t="s">
        <v>1355</v>
      </c>
      <c r="G64" s="182" t="s">
        <v>13177</v>
      </c>
      <c r="H64" s="183">
        <v>0</v>
      </c>
      <c r="I64" s="184" t="s">
        <v>1578</v>
      </c>
      <c r="J64" s="184" t="s">
        <v>13533</v>
      </c>
      <c r="K64" s="224"/>
      <c r="L64" s="224"/>
      <c r="M64" s="224"/>
      <c r="N64" s="224"/>
      <c r="O64" s="224"/>
      <c r="P64" s="185"/>
      <c r="Q64" s="225"/>
      <c r="R64" s="182" t="s">
        <v>2166</v>
      </c>
      <c r="S64" s="181" t="str">
        <f t="shared" ca="1" si="10"/>
        <v>CN</v>
      </c>
      <c r="T64" s="181" t="str">
        <f ca="1">IF(B64="","",IF(ISERROR(MATCH($J64,[3]SorP!$B$1:$B$6226,0)),"",INDIRECT("'SorP'!$A$"&amp;MATCH($S64&amp;$J64,[3]SorP!C:C,0))))</f>
        <v>CN-HA</v>
      </c>
      <c r="U64" s="201"/>
      <c r="V64" s="226">
        <f>IF(C64="",NA(),IF(OR(C64="Smelter not listed",C64="Smelter not yet identified"),MATCH($B64&amp;$D64,'[3]Smelter Look-up'!$J:$J,0),MATCH($B64&amp;$C64,'[3]Smelter Look-up'!$J:$J,0)))</f>
        <v>165</v>
      </c>
      <c r="X64" s="227">
        <f t="shared" si="8"/>
        <v>0</v>
      </c>
      <c r="AB64" s="228" t="str">
        <f t="shared" si="9"/>
        <v>GoldLingbao Gold Co., Ltd.</v>
      </c>
    </row>
    <row r="65" spans="1:28" s="227" customFormat="1" ht="28.5" customHeight="1">
      <c r="A65" s="181" t="s">
        <v>680</v>
      </c>
      <c r="B65" s="182" t="s">
        <v>1098</v>
      </c>
      <c r="C65" s="186" t="s">
        <v>2103</v>
      </c>
      <c r="D65" s="230"/>
      <c r="E65" s="182" t="s">
        <v>1069</v>
      </c>
      <c r="F65" s="182" t="s">
        <v>680</v>
      </c>
      <c r="G65" s="182" t="s">
        <v>13177</v>
      </c>
      <c r="H65" s="183">
        <v>0</v>
      </c>
      <c r="I65" s="184" t="s">
        <v>1578</v>
      </c>
      <c r="J65" s="184" t="s">
        <v>13533</v>
      </c>
      <c r="K65" s="224"/>
      <c r="L65" s="224"/>
      <c r="M65" s="224"/>
      <c r="N65" s="224"/>
      <c r="O65" s="224"/>
      <c r="P65" s="185"/>
      <c r="Q65" s="225"/>
      <c r="R65" s="182" t="s">
        <v>13113</v>
      </c>
      <c r="S65" s="181" t="str">
        <f t="shared" ca="1" si="10"/>
        <v>CN</v>
      </c>
      <c r="T65" s="181" t="str">
        <f ca="1">IF(B65="","",IF(ISERROR(MATCH($J65,[3]SorP!$B$1:$B$6226,0)),"",INDIRECT("'SorP'!$A$"&amp;MATCH($S65&amp;$J65,[3]SorP!C:C,0))))</f>
        <v>CN-HA</v>
      </c>
      <c r="U65" s="201"/>
      <c r="V65" s="226">
        <f>IF(C65="",NA(),IF(OR(C65="Smelter not listed",C65="Smelter not yet identified"),MATCH($B65&amp;$D65,'[3]Smelter Look-up'!$J:$J,0),MATCH($B65&amp;$C65,'[3]Smelter Look-up'!$J:$J,0)))</f>
        <v>166</v>
      </c>
      <c r="X65" s="227">
        <f t="shared" si="8"/>
        <v>0</v>
      </c>
      <c r="AB65" s="228" t="str">
        <f t="shared" si="9"/>
        <v>GoldLingbao Jinyuan Tonghui Refinery Co., Ltd.</v>
      </c>
    </row>
    <row r="66" spans="1:28" s="227" customFormat="1" ht="28.5" customHeight="1">
      <c r="A66" s="181" t="s">
        <v>751</v>
      </c>
      <c r="B66" s="182" t="s">
        <v>1099</v>
      </c>
      <c r="C66" s="186" t="s">
        <v>1293</v>
      </c>
      <c r="D66" s="230"/>
      <c r="E66" s="182" t="s">
        <v>1069</v>
      </c>
      <c r="F66" s="182" t="s">
        <v>751</v>
      </c>
      <c r="G66" s="182" t="s">
        <v>13177</v>
      </c>
      <c r="H66" s="183">
        <v>0</v>
      </c>
      <c r="I66" s="184" t="s">
        <v>1734</v>
      </c>
      <c r="J66" s="184" t="s">
        <v>13515</v>
      </c>
      <c r="K66" s="224"/>
      <c r="L66" s="224"/>
      <c r="M66" s="224"/>
      <c r="N66" s="224"/>
      <c r="O66" s="224"/>
      <c r="P66" s="185"/>
      <c r="Q66" s="225"/>
      <c r="R66" s="182" t="s">
        <v>2453</v>
      </c>
      <c r="S66" s="181" t="str">
        <f t="shared" ca="1" si="10"/>
        <v>CN</v>
      </c>
      <c r="T66" s="181" t="str">
        <f ca="1">IF(B66="","",IF(ISERROR(MATCH($J66,[3]SorP!$B$1:$B$6226,0)),"",INDIRECT("'SorP'!$A$"&amp;MATCH($S66&amp;$J66,[3]SorP!C:C,0))))</f>
        <v>CN-GX</v>
      </c>
      <c r="U66" s="201"/>
      <c r="V66" s="226">
        <f>IF(C66="",NA(),IF(OR(C66="Smelter not listed",C66="Smelter not yet identified"),MATCH($B66&amp;$D66,'[3]Smelter Look-up'!$J:$J,0),MATCH($B66&amp;$C66,'[3]Smelter Look-up'!$J:$J,0)))</f>
        <v>414</v>
      </c>
      <c r="X66" s="227">
        <f t="shared" si="8"/>
        <v>0</v>
      </c>
      <c r="AB66" s="228" t="str">
        <f t="shared" si="9"/>
        <v>TinChina Tin Group Co., Ltd.</v>
      </c>
    </row>
    <row r="67" spans="1:28" s="227" customFormat="1" ht="28.5" customHeight="1">
      <c r="A67" s="181" t="s">
        <v>681</v>
      </c>
      <c r="B67" s="182" t="s">
        <v>1098</v>
      </c>
      <c r="C67" s="186" t="s">
        <v>15900</v>
      </c>
      <c r="D67" s="230" t="s">
        <v>15900</v>
      </c>
      <c r="E67" s="182" t="s">
        <v>1080</v>
      </c>
      <c r="F67" s="182" t="s">
        <v>681</v>
      </c>
      <c r="G67" s="182" t="s">
        <v>13177</v>
      </c>
      <c r="H67" s="183">
        <v>0</v>
      </c>
      <c r="I67" s="184" t="s">
        <v>1579</v>
      </c>
      <c r="J67" s="184" t="s">
        <v>12814</v>
      </c>
      <c r="K67" s="224"/>
      <c r="L67" s="224"/>
      <c r="M67" s="224"/>
      <c r="N67" s="224"/>
      <c r="O67" s="224"/>
      <c r="P67" s="185"/>
      <c r="Q67" s="225"/>
      <c r="R67" s="182" t="s">
        <v>2250</v>
      </c>
      <c r="S67" s="181" t="str">
        <f t="shared" ca="1" si="10"/>
        <v>KR</v>
      </c>
      <c r="T67" s="181" t="str">
        <f ca="1">IF(B67="","",IF(ISERROR(MATCH($J67,[3]SorP!$B$1:$B$6226,0)),"",INDIRECT("'SorP'!$A$"&amp;MATCH($S67&amp;$J67,[3]SorP!C:C,0))))</f>
        <v>KR-31</v>
      </c>
      <c r="U67" s="201"/>
      <c r="V67" s="226" t="e">
        <f>IF(C67="",NA(),IF(OR(C67="Smelter not listed",C67="Smelter not yet identified"),MATCH($B67&amp;$D67,'[3]Smelter Look-up'!$J:$J,0),MATCH($B67&amp;$C67,'[3]Smelter Look-up'!$J:$J,0)))</f>
        <v>#N/A</v>
      </c>
      <c r="X67" s="227">
        <f t="shared" si="8"/>
        <v>0</v>
      </c>
      <c r="AB67" s="228" t="str">
        <f t="shared" si="9"/>
        <v>GoldLS-NIKKO Copper Inc.</v>
      </c>
    </row>
    <row r="68" spans="1:28" s="227" customFormat="1" ht="28.5" customHeight="1">
      <c r="A68" s="181" t="s">
        <v>683</v>
      </c>
      <c r="B68" s="182" t="s">
        <v>1098</v>
      </c>
      <c r="C68" s="186" t="s">
        <v>1580</v>
      </c>
      <c r="D68" s="230"/>
      <c r="E68" s="182" t="s">
        <v>1069</v>
      </c>
      <c r="F68" s="182" t="s">
        <v>683</v>
      </c>
      <c r="G68" s="182" t="s">
        <v>13177</v>
      </c>
      <c r="H68" s="183">
        <v>0</v>
      </c>
      <c r="I68" s="184" t="s">
        <v>1581</v>
      </c>
      <c r="J68" s="184" t="s">
        <v>13533</v>
      </c>
      <c r="K68" s="224"/>
      <c r="L68" s="224"/>
      <c r="M68" s="224"/>
      <c r="N68" s="224"/>
      <c r="O68" s="224"/>
      <c r="P68" s="185"/>
      <c r="Q68" s="225"/>
      <c r="R68" s="182" t="s">
        <v>1194</v>
      </c>
      <c r="S68" s="181" t="str">
        <f t="shared" ca="1" si="10"/>
        <v>CN</v>
      </c>
      <c r="T68" s="181" t="str">
        <f ca="1">IF(B68="","",IF(ISERROR(MATCH($J68,[3]SorP!$B$1:$B$6226,0)),"",INDIRECT("'SorP'!$A$"&amp;MATCH($S68&amp;$J68,[3]SorP!C:C,0))))</f>
        <v>CN-HA</v>
      </c>
      <c r="U68" s="201"/>
      <c r="V68" s="226">
        <f>IF(C68="",NA(),IF(OR(C68="Smelter not listed",C68="Smelter not yet identified"),MATCH($B68&amp;$D68,'[3]Smelter Look-up'!$J:$J,0),MATCH($B68&amp;$C68,'[3]Smelter Look-up'!$J:$J,0)))</f>
        <v>170</v>
      </c>
      <c r="X68" s="227">
        <f t="shared" si="8"/>
        <v>0</v>
      </c>
      <c r="AB68" s="228" t="str">
        <f t="shared" si="9"/>
        <v>GoldLuoyang Zijin Yinhui Gold Refinery Co., Ltd.</v>
      </c>
    </row>
    <row r="69" spans="1:28" s="227" customFormat="1" ht="28.5" customHeight="1">
      <c r="A69" s="181" t="s">
        <v>752</v>
      </c>
      <c r="B69" s="182" t="s">
        <v>1099</v>
      </c>
      <c r="C69" s="186" t="s">
        <v>2186</v>
      </c>
      <c r="D69" s="230" t="s">
        <v>15894</v>
      </c>
      <c r="E69" s="182" t="s">
        <v>1084</v>
      </c>
      <c r="F69" s="182" t="s">
        <v>752</v>
      </c>
      <c r="G69" s="182" t="s">
        <v>13177</v>
      </c>
      <c r="H69" s="183" t="s">
        <v>15895</v>
      </c>
      <c r="I69" s="184" t="s">
        <v>1739</v>
      </c>
      <c r="J69" s="184" t="s">
        <v>8635</v>
      </c>
      <c r="K69" s="224" t="s">
        <v>15896</v>
      </c>
      <c r="L69" s="224" t="s">
        <v>15897</v>
      </c>
      <c r="M69" s="224"/>
      <c r="N69" s="224"/>
      <c r="O69" s="224"/>
      <c r="P69" s="185"/>
      <c r="Q69" s="225"/>
      <c r="R69" s="182" t="s">
        <v>1201</v>
      </c>
      <c r="S69" s="181" t="str">
        <f t="shared" ca="1" si="10"/>
        <v>MY</v>
      </c>
      <c r="T69" s="181" t="str">
        <f ca="1">IF(B69="","",IF(ISERROR(MATCH($J69,[3]SorP!$B$1:$B$6226,0)),"",INDIRECT("'SorP'!$A$"&amp;MATCH($S69&amp;$J69,[3]SorP!C:C,0))))</f>
        <v>MY-07</v>
      </c>
      <c r="U69" s="201"/>
      <c r="V69" s="226">
        <f>IF(C69="",NA(),IF(OR(C69="Smelter not listed",C69="Smelter not yet identified"),MATCH($B69&amp;$D69,'[3]Smelter Look-up'!$J:$J,0),MATCH($B69&amp;$C69,'[3]Smelter Look-up'!$J:$J,0)))</f>
        <v>490</v>
      </c>
      <c r="X69" s="227">
        <f t="shared" si="8"/>
        <v>0</v>
      </c>
      <c r="AB69" s="228" t="str">
        <f t="shared" si="9"/>
        <v>TinMSC</v>
      </c>
    </row>
    <row r="70" spans="1:28" s="227" customFormat="1" ht="28.5" customHeight="1">
      <c r="A70" s="181" t="s">
        <v>684</v>
      </c>
      <c r="B70" s="182" t="s">
        <v>1098</v>
      </c>
      <c r="C70" s="186" t="s">
        <v>881</v>
      </c>
      <c r="D70" s="230"/>
      <c r="E70" s="182" t="s">
        <v>2384</v>
      </c>
      <c r="F70" s="182" t="s">
        <v>684</v>
      </c>
      <c r="G70" s="182" t="s">
        <v>13177</v>
      </c>
      <c r="H70" s="183">
        <v>0</v>
      </c>
      <c r="I70" s="184" t="s">
        <v>1582</v>
      </c>
      <c r="J70" s="184" t="s">
        <v>1583</v>
      </c>
      <c r="K70" s="224"/>
      <c r="L70" s="224"/>
      <c r="M70" s="224"/>
      <c r="N70" s="224"/>
      <c r="O70" s="224"/>
      <c r="P70" s="185"/>
      <c r="Q70" s="225"/>
      <c r="R70" s="182" t="s">
        <v>879</v>
      </c>
      <c r="S70" s="181" t="str">
        <f t="shared" ca="1" si="10"/>
        <v>US</v>
      </c>
      <c r="T70" s="181" t="str">
        <f ca="1">IF(B70="","",IF(ISERROR(MATCH($J70,[3]SorP!$B$1:$B$6226,0)),"",INDIRECT("'SorP'!$A$"&amp;MATCH($S70&amp;$J70,[3]SorP!C:C,0))))</f>
        <v>US-NY</v>
      </c>
      <c r="U70" s="201"/>
      <c r="V70" s="226">
        <f>IF(C70="",NA(),IF(OR(C70="Smelter not listed",C70="Smelter not yet identified"),MATCH($B70&amp;$D70,'[3]Smelter Look-up'!$J:$J,0),MATCH($B70&amp;$C70,'[3]Smelter Look-up'!$J:$J,0)))</f>
        <v>174</v>
      </c>
      <c r="X70" s="227">
        <f t="shared" si="8"/>
        <v>0</v>
      </c>
      <c r="AB70" s="228" t="str">
        <f t="shared" si="9"/>
        <v>GoldMaterion</v>
      </c>
    </row>
    <row r="71" spans="1:28" s="227" customFormat="1" ht="28.5" customHeight="1">
      <c r="A71" s="181" t="s">
        <v>685</v>
      </c>
      <c r="B71" s="182" t="s">
        <v>1098</v>
      </c>
      <c r="C71" s="186" t="s">
        <v>53</v>
      </c>
      <c r="D71" s="230"/>
      <c r="E71" s="182" t="s">
        <v>1077</v>
      </c>
      <c r="F71" s="182" t="s">
        <v>685</v>
      </c>
      <c r="G71" s="182" t="s">
        <v>13177</v>
      </c>
      <c r="H71" s="183">
        <v>0</v>
      </c>
      <c r="I71" s="184" t="s">
        <v>1584</v>
      </c>
      <c r="J71" s="184" t="s">
        <v>1547</v>
      </c>
      <c r="K71" s="224"/>
      <c r="L71" s="224"/>
      <c r="M71" s="224"/>
      <c r="N71" s="224"/>
      <c r="O71" s="224"/>
      <c r="P71" s="185"/>
      <c r="Q71" s="225"/>
      <c r="R71" s="182" t="s">
        <v>1347</v>
      </c>
      <c r="S71" s="181" t="str">
        <f t="shared" ca="1" si="10"/>
        <v>JP</v>
      </c>
      <c r="T71" s="181" t="str">
        <f ca="1">IF(B71="","",IF(ISERROR(MATCH($J71,[3]SorP!$B$1:$B$6226,0)),"",INDIRECT("'SorP'!$A$"&amp;MATCH($S71&amp;$J71,[3]SorP!C:C,0))))</f>
        <v>JP-11</v>
      </c>
      <c r="U71" s="201"/>
      <c r="V71" s="226">
        <f>IF(C71="",NA(),IF(OR(C71="Smelter not listed",C71="Smelter not yet identified"),MATCH($B71&amp;$D71,'[3]Smelter Look-up'!$J:$J,0),MATCH($B71&amp;$C71,'[3]Smelter Look-up'!$J:$J,0)))</f>
        <v>175</v>
      </c>
      <c r="X71" s="227">
        <f t="shared" si="8"/>
        <v>0</v>
      </c>
      <c r="AB71" s="228" t="str">
        <f t="shared" si="9"/>
        <v>GoldMatsuda Sangyo Co., Ltd.</v>
      </c>
    </row>
    <row r="72" spans="1:28" s="227" customFormat="1" ht="28.5" customHeight="1">
      <c r="A72" s="181" t="s">
        <v>1740</v>
      </c>
      <c r="B72" s="182" t="s">
        <v>1099</v>
      </c>
      <c r="C72" s="186" t="s">
        <v>2104</v>
      </c>
      <c r="D72" s="230"/>
      <c r="E72" s="182" t="s">
        <v>2384</v>
      </c>
      <c r="F72" s="182" t="s">
        <v>1740</v>
      </c>
      <c r="G72" s="182" t="s">
        <v>13177</v>
      </c>
      <c r="H72" s="183">
        <v>0</v>
      </c>
      <c r="I72" s="184" t="s">
        <v>1741</v>
      </c>
      <c r="J72" s="184" t="s">
        <v>1601</v>
      </c>
      <c r="K72" s="224"/>
      <c r="L72" s="224"/>
      <c r="M72" s="224"/>
      <c r="N72" s="224"/>
      <c r="O72" s="224"/>
      <c r="P72" s="185"/>
      <c r="Q72" s="225"/>
      <c r="R72" s="182" t="s">
        <v>2251</v>
      </c>
      <c r="S72" s="181" t="str">
        <f t="shared" ca="1" si="10"/>
        <v>US</v>
      </c>
      <c r="T72" s="181" t="str">
        <f ca="1">IF(B72="","",IF(ISERROR(MATCH($J72,[3]SorP!$B$1:$B$6226,0)),"",INDIRECT("'SorP'!$A$"&amp;MATCH($S72&amp;$J72,[3]SorP!C:C,0))))</f>
        <v>US-OH</v>
      </c>
      <c r="U72" s="201"/>
      <c r="V72" s="226">
        <f>IF(C72="",NA(),IF(OR(C72="Smelter not listed",C72="Smelter not yet identified"),MATCH($B72&amp;$D72,'[3]Smelter Look-up'!$J:$J,0),MATCH($B72&amp;$C72,'[3]Smelter Look-up'!$J:$J,0)))</f>
        <v>479</v>
      </c>
      <c r="X72" s="227">
        <f t="shared" si="8"/>
        <v>0</v>
      </c>
      <c r="AB72" s="228" t="str">
        <f t="shared" si="9"/>
        <v>TinMetallic Resources, Inc.</v>
      </c>
    </row>
    <row r="73" spans="1:28" s="227" customFormat="1" ht="28.5" customHeight="1">
      <c r="A73" s="181" t="s">
        <v>1586</v>
      </c>
      <c r="B73" s="182" t="s">
        <v>1098</v>
      </c>
      <c r="C73" s="186" t="s">
        <v>1585</v>
      </c>
      <c r="D73" s="230" t="s">
        <v>1585</v>
      </c>
      <c r="E73" s="182" t="s">
        <v>1069</v>
      </c>
      <c r="F73" s="182" t="s">
        <v>1586</v>
      </c>
      <c r="G73" s="182" t="s">
        <v>13177</v>
      </c>
      <c r="H73" s="183" t="s">
        <v>15885</v>
      </c>
      <c r="I73" s="184" t="s">
        <v>2464</v>
      </c>
      <c r="J73" s="184" t="s">
        <v>13544</v>
      </c>
      <c r="K73" s="224" t="s">
        <v>15886</v>
      </c>
      <c r="L73" s="224" t="s">
        <v>15887</v>
      </c>
      <c r="M73" s="224"/>
      <c r="N73" s="224" t="s">
        <v>15888</v>
      </c>
      <c r="O73" s="224" t="s">
        <v>1069</v>
      </c>
      <c r="P73" s="185" t="s">
        <v>475</v>
      </c>
      <c r="Q73" s="225"/>
      <c r="R73" s="182"/>
      <c r="S73" s="181"/>
      <c r="T73" s="181"/>
      <c r="U73" s="201"/>
      <c r="V73" s="226"/>
      <c r="AB73" s="228"/>
    </row>
    <row r="74" spans="1:28" s="227" customFormat="1" ht="28.5" customHeight="1">
      <c r="A74" s="181" t="s">
        <v>686</v>
      </c>
      <c r="B74" s="182" t="s">
        <v>1098</v>
      </c>
      <c r="C74" s="186" t="s">
        <v>2105</v>
      </c>
      <c r="D74" s="230" t="s">
        <v>15903</v>
      </c>
      <c r="E74" s="182" t="s">
        <v>1069</v>
      </c>
      <c r="F74" s="182" t="s">
        <v>686</v>
      </c>
      <c r="G74" s="182" t="s">
        <v>13177</v>
      </c>
      <c r="H74" s="183">
        <v>0</v>
      </c>
      <c r="I74" s="184" t="s">
        <v>1587</v>
      </c>
      <c r="J74" s="184" t="s">
        <v>15604</v>
      </c>
      <c r="K74" s="224"/>
      <c r="L74" s="224"/>
      <c r="M74" s="224"/>
      <c r="N74" s="224"/>
      <c r="O74" s="224"/>
      <c r="P74" s="185"/>
      <c r="Q74" s="225"/>
      <c r="R74" s="182"/>
      <c r="S74" s="181"/>
      <c r="T74" s="181"/>
      <c r="U74" s="201"/>
      <c r="V74" s="226"/>
      <c r="AB74" s="228"/>
    </row>
    <row r="75" spans="1:28" s="227" customFormat="1" ht="28.5" customHeight="1">
      <c r="A75" s="181" t="s">
        <v>687</v>
      </c>
      <c r="B75" s="182" t="s">
        <v>1098</v>
      </c>
      <c r="C75" s="186" t="s">
        <v>2106</v>
      </c>
      <c r="D75" s="230"/>
      <c r="E75" s="182" t="s">
        <v>857</v>
      </c>
      <c r="F75" s="182" t="s">
        <v>687</v>
      </c>
      <c r="G75" s="182" t="s">
        <v>13177</v>
      </c>
      <c r="H75" s="183">
        <v>0</v>
      </c>
      <c r="I75" s="184" t="s">
        <v>12670</v>
      </c>
      <c r="J75" s="184" t="s">
        <v>10242</v>
      </c>
      <c r="K75" s="224"/>
      <c r="L75" s="224"/>
      <c r="M75" s="224"/>
      <c r="N75" s="224"/>
      <c r="O75" s="224"/>
      <c r="P75" s="185"/>
      <c r="Q75" s="225"/>
      <c r="R75" s="182" t="s">
        <v>2153</v>
      </c>
      <c r="S75" s="181" t="str">
        <f t="shared" ca="1" si="10"/>
        <v>SG</v>
      </c>
      <c r="T75" s="181" t="str">
        <f ca="1">IF(B75="","",IF(ISERROR(MATCH($J75,[3]SorP!$B$1:$B$6226,0)),"",INDIRECT("'SorP'!$A$"&amp;MATCH($S75&amp;$J75,[3]SorP!C:C,0))))</f>
        <v>SG-05</v>
      </c>
      <c r="U75" s="201"/>
      <c r="V75" s="226">
        <f>IF(C75="",NA(),IF(OR(C75="Smelter not listed",C75="Smelter not yet identified"),MATCH($B75&amp;$D75,'[3]Smelter Look-up'!$J:$J,0),MATCH($B75&amp;$C75,'[3]Smelter Look-up'!$J:$J,0)))</f>
        <v>184</v>
      </c>
      <c r="X75" s="227">
        <f t="shared" si="8"/>
        <v>0</v>
      </c>
      <c r="AB75" s="228" t="str">
        <f t="shared" si="9"/>
        <v>GoldMetalor Technologies (Singapore) Pte., Ltd.</v>
      </c>
    </row>
    <row r="76" spans="1:28" s="227" customFormat="1" ht="28.5" customHeight="1">
      <c r="A76" s="181" t="s">
        <v>688</v>
      </c>
      <c r="B76" s="182" t="s">
        <v>1098</v>
      </c>
      <c r="C76" s="186" t="s">
        <v>2257</v>
      </c>
      <c r="D76" s="230"/>
      <c r="E76" s="182" t="s">
        <v>1067</v>
      </c>
      <c r="F76" s="182" t="s">
        <v>688</v>
      </c>
      <c r="G76" s="182" t="s">
        <v>13177</v>
      </c>
      <c r="H76" s="183">
        <v>0</v>
      </c>
      <c r="I76" s="184" t="s">
        <v>1588</v>
      </c>
      <c r="J76" s="184" t="s">
        <v>1589</v>
      </c>
      <c r="K76" s="224"/>
      <c r="L76" s="224"/>
      <c r="M76" s="224"/>
      <c r="N76" s="224"/>
      <c r="O76" s="224"/>
      <c r="P76" s="185"/>
      <c r="Q76" s="225"/>
      <c r="R76" s="182" t="s">
        <v>2238</v>
      </c>
      <c r="S76" s="181" t="str">
        <f t="shared" ca="1" si="10"/>
        <v>CH</v>
      </c>
      <c r="T76" s="181" t="str">
        <f ca="1">IF(B76="","",IF(ISERROR(MATCH($J76,[3]SorP!$B$1:$B$6226,0)),"",INDIRECT("'SorP'!$A$"&amp;MATCH($S76&amp;$J76,[3]SorP!C:C,0))))</f>
        <v>CH-NE</v>
      </c>
      <c r="U76" s="201"/>
      <c r="V76" s="226">
        <f>IF(C76="",NA(),IF(OR(C76="Smelter not listed",C76="Smelter not yet identified"),MATCH($B76&amp;$D76,'[3]Smelter Look-up'!$J:$J,0),MATCH($B76&amp;$C76,'[3]Smelter Look-up'!$J:$J,0)))</f>
        <v>186</v>
      </c>
      <c r="X76" s="227">
        <f t="shared" si="8"/>
        <v>0</v>
      </c>
      <c r="AB76" s="228" t="str">
        <f t="shared" si="9"/>
        <v>GoldMetalor Technologies S.A.</v>
      </c>
    </row>
    <row r="77" spans="1:28" s="227" customFormat="1" ht="28.5" customHeight="1">
      <c r="A77" s="181" t="s">
        <v>689</v>
      </c>
      <c r="B77" s="182" t="s">
        <v>1098</v>
      </c>
      <c r="C77" s="186" t="s">
        <v>1195</v>
      </c>
      <c r="D77" s="230"/>
      <c r="E77" s="182" t="s">
        <v>2384</v>
      </c>
      <c r="F77" s="182" t="s">
        <v>689</v>
      </c>
      <c r="G77" s="182" t="s">
        <v>13177</v>
      </c>
      <c r="H77" s="183">
        <v>0</v>
      </c>
      <c r="I77" s="184" t="s">
        <v>1590</v>
      </c>
      <c r="J77" s="184" t="s">
        <v>1591</v>
      </c>
      <c r="K77" s="224"/>
      <c r="L77" s="224"/>
      <c r="M77" s="224"/>
      <c r="N77" s="224"/>
      <c r="O77" s="224"/>
      <c r="P77" s="185"/>
      <c r="Q77" s="225"/>
      <c r="R77" s="182" t="s">
        <v>52</v>
      </c>
      <c r="S77" s="181" t="str">
        <f t="shared" ca="1" si="10"/>
        <v>US</v>
      </c>
      <c r="T77" s="181" t="str">
        <f ca="1">IF(B77="","",IF(ISERROR(MATCH($J77,[3]SorP!$B$1:$B$6226,0)),"",INDIRECT("'SorP'!$A$"&amp;MATCH($S77&amp;$J77,[3]SorP!C:C,0))))</f>
        <v>US-MA</v>
      </c>
      <c r="U77" s="201"/>
      <c r="V77" s="226">
        <f>IF(C77="",NA(),IF(OR(C77="Smelter not listed",C77="Smelter not yet identified"),MATCH($B77&amp;$D77,'[3]Smelter Look-up'!$J:$J,0),MATCH($B77&amp;$C77,'[3]Smelter Look-up'!$J:$J,0)))</f>
        <v>187</v>
      </c>
      <c r="X77" s="227">
        <f t="shared" si="8"/>
        <v>0</v>
      </c>
      <c r="AB77" s="228" t="str">
        <f t="shared" si="9"/>
        <v>GoldMetalor USA Refining Corporation</v>
      </c>
    </row>
    <row r="78" spans="1:28" s="227" customFormat="1" ht="28.5" customHeight="1">
      <c r="A78" s="181" t="s">
        <v>690</v>
      </c>
      <c r="B78" s="182" t="s">
        <v>1098</v>
      </c>
      <c r="C78" s="186" t="s">
        <v>12376</v>
      </c>
      <c r="D78" s="230"/>
      <c r="E78" s="182" t="s">
        <v>1082</v>
      </c>
      <c r="F78" s="182" t="s">
        <v>690</v>
      </c>
      <c r="G78" s="182" t="s">
        <v>13177</v>
      </c>
      <c r="H78" s="183">
        <v>0</v>
      </c>
      <c r="I78" s="184" t="s">
        <v>1592</v>
      </c>
      <c r="J78" s="184" t="s">
        <v>12832</v>
      </c>
      <c r="K78" s="224"/>
      <c r="L78" s="224"/>
      <c r="M78" s="224"/>
      <c r="N78" s="224"/>
      <c r="O78" s="224"/>
      <c r="P78" s="185"/>
      <c r="Q78" s="225"/>
      <c r="R78" s="182" t="s">
        <v>2147</v>
      </c>
      <c r="S78" s="181" t="str">
        <f t="shared" ca="1" si="10"/>
        <v>MX</v>
      </c>
      <c r="T78" s="181" t="str">
        <f ca="1">IF(B78="","",IF(ISERROR(MATCH($J78,[3]SorP!$B$1:$B$6226,0)),"",INDIRECT("'SorP'!$A$"&amp;MATCH($S78&amp;$J78,[3]SorP!C:C,0))))</f>
        <v>MX-COA</v>
      </c>
      <c r="U78" s="201"/>
      <c r="V78" s="226">
        <f>IF(C78="",NA(),IF(OR(C78="Smelter not listed",C78="Smelter not yet identified"),MATCH($B78&amp;$D78,'[3]Smelter Look-up'!$J:$J,0),MATCH($B78&amp;$C78,'[3]Smelter Look-up'!$J:$J,0)))</f>
        <v>188</v>
      </c>
      <c r="X78" s="227">
        <f t="shared" si="8"/>
        <v>0</v>
      </c>
      <c r="AB78" s="228" t="str">
        <f t="shared" si="9"/>
        <v>GoldMetalurgica Met-Mex Penoles S.A. De C.V.</v>
      </c>
    </row>
    <row r="79" spans="1:28" s="227" customFormat="1" ht="28.5" customHeight="1">
      <c r="A79" s="181" t="s">
        <v>753</v>
      </c>
      <c r="B79" s="182" t="s">
        <v>1099</v>
      </c>
      <c r="C79" s="186" t="s">
        <v>12377</v>
      </c>
      <c r="D79" s="230"/>
      <c r="E79" s="182" t="s">
        <v>1065</v>
      </c>
      <c r="F79" s="182" t="s">
        <v>753</v>
      </c>
      <c r="G79" s="182" t="s">
        <v>13177</v>
      </c>
      <c r="H79" s="183">
        <v>0</v>
      </c>
      <c r="I79" s="184" t="s">
        <v>15834</v>
      </c>
      <c r="J79" s="184" t="s">
        <v>1640</v>
      </c>
      <c r="K79" s="224"/>
      <c r="L79" s="224"/>
      <c r="M79" s="224"/>
      <c r="N79" s="224"/>
      <c r="O79" s="224"/>
      <c r="P79" s="185"/>
      <c r="Q79" s="225"/>
      <c r="R79" s="182" t="s">
        <v>1571</v>
      </c>
      <c r="S79" s="181" t="str">
        <f t="shared" ca="1" si="10"/>
        <v>BR</v>
      </c>
      <c r="T79" s="181" t="str">
        <f ca="1">IF(B79="","",IF(ISERROR(MATCH($J79,[3]SorP!$B$1:$B$6226,0)),"",INDIRECT("'SorP'!$A$"&amp;MATCH($S79&amp;$J79,[3]SorP!C:C,0))))</f>
        <v>BR-SP</v>
      </c>
      <c r="U79" s="201"/>
      <c r="V79" s="226">
        <f>IF(C79="",NA(),IF(OR(C79="Smelter not listed",C79="Smelter not yet identified"),MATCH($B79&amp;$D79,'[3]Smelter Look-up'!$J:$J,0),MATCH($B79&amp;$C79,'[3]Smelter Look-up'!$J:$J,0)))</f>
        <v>482</v>
      </c>
      <c r="X79" s="227">
        <f t="shared" si="8"/>
        <v>0</v>
      </c>
      <c r="AB79" s="228" t="str">
        <f t="shared" si="9"/>
        <v>TinMineracao Taboca S.A.</v>
      </c>
    </row>
    <row r="80" spans="1:28" s="227" customFormat="1" ht="28.5" customHeight="1">
      <c r="A80" s="181" t="s">
        <v>754</v>
      </c>
      <c r="B80" s="182" t="s">
        <v>1099</v>
      </c>
      <c r="C80" s="186" t="s">
        <v>1003</v>
      </c>
      <c r="D80" s="230"/>
      <c r="E80" s="182" t="s">
        <v>851</v>
      </c>
      <c r="F80" s="182" t="s">
        <v>754</v>
      </c>
      <c r="G80" s="182" t="s">
        <v>13177</v>
      </c>
      <c r="H80" s="183" t="s">
        <v>15862</v>
      </c>
      <c r="I80" s="184" t="s">
        <v>1743</v>
      </c>
      <c r="J80" s="184" t="s">
        <v>9062</v>
      </c>
      <c r="K80" s="224" t="s">
        <v>15863</v>
      </c>
      <c r="L80" s="224" t="s">
        <v>15864</v>
      </c>
      <c r="M80" s="224" t="s">
        <v>15859</v>
      </c>
      <c r="N80" s="224" t="s">
        <v>15865</v>
      </c>
      <c r="O80" s="224" t="s">
        <v>15866</v>
      </c>
      <c r="P80" s="185" t="s">
        <v>476</v>
      </c>
      <c r="Q80" s="225" t="s">
        <v>15890</v>
      </c>
      <c r="R80" s="182" t="s">
        <v>141</v>
      </c>
      <c r="S80" s="181" t="str">
        <f t="shared" ca="1" si="10"/>
        <v>PE</v>
      </c>
      <c r="T80" s="181" t="str">
        <f ca="1">IF(B80="","",IF(ISERROR(MATCH($J80,[3]SorP!$B$1:$B$6226,0)),"",INDIRECT("'SorP'!$A$"&amp;MATCH($S80&amp;$J80,[3]SorP!C:C,0))))</f>
        <v>PE-ICA</v>
      </c>
      <c r="U80" s="201"/>
      <c r="V80" s="226">
        <f>IF(C80="",NA(),IF(OR(C80="Smelter not listed",C80="Smelter not yet identified"),MATCH($B80&amp;$D80,'[3]Smelter Look-up'!$J:$J,0),MATCH($B80&amp;$C80,'[3]Smelter Look-up'!$J:$J,0)))</f>
        <v>487</v>
      </c>
      <c r="X80" s="227">
        <f t="shared" si="8"/>
        <v>0</v>
      </c>
      <c r="AB80" s="228" t="str">
        <f t="shared" si="9"/>
        <v>TinMinsur</v>
      </c>
    </row>
    <row r="81" spans="1:28" s="227" customFormat="1" ht="28.5" customHeight="1">
      <c r="A81" s="181" t="s">
        <v>691</v>
      </c>
      <c r="B81" s="182" t="s">
        <v>1098</v>
      </c>
      <c r="C81" s="186" t="s">
        <v>1131</v>
      </c>
      <c r="D81" s="230"/>
      <c r="E81" s="182" t="s">
        <v>1077</v>
      </c>
      <c r="F81" s="182" t="s">
        <v>691</v>
      </c>
      <c r="G81" s="182" t="s">
        <v>13177</v>
      </c>
      <c r="H81" s="183">
        <v>0</v>
      </c>
      <c r="I81" s="184" t="s">
        <v>1509</v>
      </c>
      <c r="J81" s="184" t="s">
        <v>1509</v>
      </c>
      <c r="K81" s="224"/>
      <c r="L81" s="224"/>
      <c r="M81" s="224"/>
      <c r="N81" s="224"/>
      <c r="O81" s="224"/>
      <c r="P81" s="185"/>
      <c r="Q81" s="225"/>
      <c r="R81" s="182" t="s">
        <v>675</v>
      </c>
      <c r="S81" s="181" t="str">
        <f t="shared" ref="S81" ca="1" si="11">IF(B81="","",IF(ISERROR(MATCH($E81,CL,0)),"Unknown",INDIRECT("'C'!$A$"&amp;MATCH($E81,CL,0)+1)))</f>
        <v>JP</v>
      </c>
      <c r="T81" s="181" t="str">
        <f ca="1">IF(B81="","",IF(ISERROR(MATCH($J81,[3]SorP!$B$1:$B$6226,0)),"",INDIRECT("'SorP'!$A$"&amp;MATCH($S81&amp;$J81,[3]SorP!C:C,0))))</f>
        <v>JP-13</v>
      </c>
      <c r="U81" s="201"/>
      <c r="V81" s="226">
        <f>IF(C81="",NA(),IF(OR(C81="Smelter not listed",C81="Smelter not yet identified"),MATCH($B81&amp;$D81,'[3]Smelter Look-up'!$J:$J,0),MATCH($B81&amp;$C81,'[3]Smelter Look-up'!$J:$J,0)))</f>
        <v>192</v>
      </c>
      <c r="X81" s="227">
        <f t="shared" si="8"/>
        <v>0</v>
      </c>
      <c r="AB81" s="228" t="str">
        <f t="shared" si="9"/>
        <v>GoldMitsubishi Materials Corporation</v>
      </c>
    </row>
    <row r="82" spans="1:28" s="227" customFormat="1" ht="28.5" customHeight="1">
      <c r="A82" s="181" t="s">
        <v>755</v>
      </c>
      <c r="B82" s="182" t="s">
        <v>1099</v>
      </c>
      <c r="C82" s="186" t="s">
        <v>1131</v>
      </c>
      <c r="D82" s="230"/>
      <c r="E82" s="182" t="s">
        <v>1077</v>
      </c>
      <c r="F82" s="182" t="s">
        <v>755</v>
      </c>
      <c r="G82" s="182" t="s">
        <v>13177</v>
      </c>
      <c r="H82" s="183">
        <v>0</v>
      </c>
      <c r="I82" s="184" t="s">
        <v>15643</v>
      </c>
      <c r="J82" s="184" t="s">
        <v>6618</v>
      </c>
      <c r="K82" s="224"/>
      <c r="L82" s="224"/>
      <c r="M82" s="224"/>
      <c r="N82" s="224"/>
      <c r="O82" s="224"/>
      <c r="P82" s="185"/>
      <c r="Q82" s="225"/>
      <c r="R82" s="182" t="s">
        <v>2102</v>
      </c>
      <c r="S82" s="181" t="str">
        <f t="shared" ref="S82:S113" ca="1" si="12">IF(B82="","",IF(ISERROR(MATCH($E82,CL,0)),"Unknown",INDIRECT("'C'!$A$"&amp;MATCH($E82,CL,0)+1)))</f>
        <v>JP</v>
      </c>
      <c r="T82" s="181" t="str">
        <f ca="1">IF(B82="","",IF(ISERROR(MATCH($J82,[3]SorP!$B$1:$B$6226,0)),"",INDIRECT("'SorP'!$A$"&amp;MATCH($S82&amp;$J82,[3]SorP!C:C,0))))</f>
        <v>JP-28</v>
      </c>
      <c r="U82" s="201"/>
      <c r="V82" s="226">
        <f>IF(C82="",NA(),IF(OR(C82="Smelter not listed",C82="Smelter not yet identified"),MATCH($B82&amp;$D82,'[3]Smelter Look-up'!$J:$J,0),MATCH($B82&amp;$C82,'[3]Smelter Look-up'!$J:$J,0)))</f>
        <v>488</v>
      </c>
      <c r="X82" s="227">
        <f t="shared" si="8"/>
        <v>0</v>
      </c>
      <c r="AB82" s="228" t="str">
        <f t="shared" si="9"/>
        <v>TinMitsubishi Materials Corporation</v>
      </c>
    </row>
    <row r="83" spans="1:28" s="227" customFormat="1" ht="28.5" customHeight="1">
      <c r="A83" s="181" t="s">
        <v>692</v>
      </c>
      <c r="B83" s="182" t="s">
        <v>1098</v>
      </c>
      <c r="C83" s="186" t="s">
        <v>1196</v>
      </c>
      <c r="D83" s="230"/>
      <c r="E83" s="182" t="s">
        <v>1077</v>
      </c>
      <c r="F83" s="182" t="s">
        <v>692</v>
      </c>
      <c r="G83" s="182" t="s">
        <v>13177</v>
      </c>
      <c r="H83" s="183">
        <v>0</v>
      </c>
      <c r="I83" s="184" t="s">
        <v>1594</v>
      </c>
      <c r="J83" s="184" t="s">
        <v>1593</v>
      </c>
      <c r="K83" s="224"/>
      <c r="L83" s="224"/>
      <c r="M83" s="224"/>
      <c r="N83" s="224"/>
      <c r="O83" s="224"/>
      <c r="P83" s="185"/>
      <c r="Q83" s="225"/>
      <c r="R83" s="182" t="s">
        <v>2256</v>
      </c>
      <c r="S83" s="181" t="str">
        <f t="shared" ca="1" si="12"/>
        <v>JP</v>
      </c>
      <c r="T83" s="181" t="str">
        <f ca="1">IF(B83="","",IF(ISERROR(MATCH($J83,[3]SorP!$B$1:$B$6226,0)),"",INDIRECT("'SorP'!$A$"&amp;MATCH($S83&amp;$J83,[3]SorP!C:C,0))))</f>
        <v>JP-34</v>
      </c>
      <c r="U83" s="201"/>
      <c r="V83" s="226">
        <f>IF(C83="",NA(),IF(OR(C83="Smelter not listed",C83="Smelter not yet identified"),MATCH($B83&amp;$D83,'[3]Smelter Look-up'!$J:$J,0),MATCH($B83&amp;$C83,'[3]Smelter Look-up'!$J:$J,0)))</f>
        <v>194</v>
      </c>
      <c r="X83" s="227">
        <f t="shared" si="8"/>
        <v>0</v>
      </c>
      <c r="AB83" s="228" t="str">
        <f t="shared" si="9"/>
        <v>GoldMitsui Mining and Smelting Co., Ltd.</v>
      </c>
    </row>
    <row r="84" spans="1:28" s="227" customFormat="1" ht="28.5" customHeight="1">
      <c r="A84" s="181" t="s">
        <v>694</v>
      </c>
      <c r="B84" s="182" t="s">
        <v>1098</v>
      </c>
      <c r="C84" s="186" t="s">
        <v>12378</v>
      </c>
      <c r="D84" s="230"/>
      <c r="E84" s="182" t="s">
        <v>860</v>
      </c>
      <c r="F84" s="182" t="s">
        <v>694</v>
      </c>
      <c r="G84" s="182" t="s">
        <v>13177</v>
      </c>
      <c r="H84" s="183">
        <v>0</v>
      </c>
      <c r="I84" s="184" t="s">
        <v>1597</v>
      </c>
      <c r="J84" s="184" t="s">
        <v>11215</v>
      </c>
      <c r="K84" s="224"/>
      <c r="L84" s="224"/>
      <c r="M84" s="224"/>
      <c r="N84" s="224"/>
      <c r="O84" s="224"/>
      <c r="P84" s="185"/>
      <c r="Q84" s="225"/>
      <c r="R84" s="182" t="s">
        <v>2103</v>
      </c>
      <c r="S84" s="181" t="str">
        <f t="shared" ca="1" si="12"/>
        <v>TR</v>
      </c>
      <c r="T84" s="181" t="str">
        <f ca="1">IF(B84="","",IF(ISERROR(MATCH($J84,[3]SorP!$B$1:$B$6226,0)),"",INDIRECT("'SorP'!$A$"&amp;MATCH($S84&amp;$J84,[3]SorP!C:C,0))))</f>
        <v>TR-34</v>
      </c>
      <c r="U84" s="201"/>
      <c r="V84" s="226">
        <f>IF(C84="",NA(),IF(OR(C84="Smelter not listed",C84="Smelter not yet identified"),MATCH($B84&amp;$D84,'[3]Smelter Look-up'!$J:$J,0),MATCH($B84&amp;$C84,'[3]Smelter Look-up'!$J:$J,0)))</f>
        <v>200</v>
      </c>
      <c r="X84" s="227">
        <f t="shared" ref="X84:X147" si="13">IF(AND(C84="Smelter not listed",OR(LEN(D84)=0,LEN(E84)=0)),1,0)</f>
        <v>0</v>
      </c>
      <c r="AB84" s="228" t="str">
        <f t="shared" ref="AB84:AB147" si="14">B84&amp;C84</f>
        <v>GoldNadir Metal Rafineri San. Ve Tic. A.S.</v>
      </c>
    </row>
    <row r="85" spans="1:28" s="227" customFormat="1" ht="28.5" customHeight="1">
      <c r="A85" s="181" t="s">
        <v>1746</v>
      </c>
      <c r="B85" s="182" t="s">
        <v>1099</v>
      </c>
      <c r="C85" s="186" t="s">
        <v>13119</v>
      </c>
      <c r="D85" s="230"/>
      <c r="E85" s="182" t="s">
        <v>1069</v>
      </c>
      <c r="F85" s="182" t="s">
        <v>1746</v>
      </c>
      <c r="G85" s="182" t="s">
        <v>13177</v>
      </c>
      <c r="H85" s="183">
        <v>0</v>
      </c>
      <c r="I85" s="184" t="s">
        <v>1732</v>
      </c>
      <c r="J85" s="184" t="s">
        <v>13531</v>
      </c>
      <c r="K85" s="224"/>
      <c r="L85" s="224"/>
      <c r="M85" s="224"/>
      <c r="N85" s="224"/>
      <c r="O85" s="224"/>
      <c r="P85" s="185"/>
      <c r="Q85" s="225"/>
      <c r="R85" s="182" t="s">
        <v>1293</v>
      </c>
      <c r="S85" s="181" t="str">
        <f t="shared" ca="1" si="12"/>
        <v>CN</v>
      </c>
      <c r="T85" s="181" t="str">
        <f ca="1">IF(B85="","",IF(ISERROR(MATCH($J85,[3]SorP!$B$1:$B$6226,0)),"",INDIRECT("'SorP'!$A$"&amp;MATCH($S85&amp;$J85,[3]SorP!C:C,0))))</f>
        <v>CN-JX</v>
      </c>
      <c r="U85" s="201"/>
      <c r="V85" s="226">
        <f>IF(C85="",NA(),IF(OR(C85="Smelter not listed",C85="Smelter not yet identified"),MATCH($B85&amp;$D85,'[3]Smelter Look-up'!$J:$J,0),MATCH($B85&amp;$C85,'[3]Smelter Look-up'!$J:$J,0)))</f>
        <v>464</v>
      </c>
      <c r="X85" s="227">
        <f t="shared" si="13"/>
        <v>0</v>
      </c>
      <c r="AB85" s="228" t="str">
        <f t="shared" si="14"/>
        <v>TinJiangxi New Nanshan Technology Ltd.</v>
      </c>
    </row>
    <row r="86" spans="1:28" s="227" customFormat="1" ht="28.5" customHeight="1">
      <c r="A86" s="181" t="s">
        <v>695</v>
      </c>
      <c r="B86" s="182" t="s">
        <v>1098</v>
      </c>
      <c r="C86" s="186" t="s">
        <v>1197</v>
      </c>
      <c r="D86" s="230"/>
      <c r="E86" s="182" t="s">
        <v>862</v>
      </c>
      <c r="F86" s="182" t="s">
        <v>695</v>
      </c>
      <c r="G86" s="182" t="s">
        <v>13177</v>
      </c>
      <c r="H86" s="183">
        <v>0</v>
      </c>
      <c r="I86" s="184" t="s">
        <v>1598</v>
      </c>
      <c r="J86" s="184" t="s">
        <v>11966</v>
      </c>
      <c r="K86" s="224"/>
      <c r="L86" s="224"/>
      <c r="M86" s="224"/>
      <c r="N86" s="224"/>
      <c r="O86" s="224"/>
      <c r="P86" s="185"/>
      <c r="Q86" s="225"/>
      <c r="R86" s="182"/>
      <c r="S86" s="181"/>
      <c r="T86" s="181"/>
      <c r="U86" s="201"/>
      <c r="V86" s="226"/>
      <c r="AB86" s="228"/>
    </row>
    <row r="87" spans="1:28" s="227" customFormat="1" ht="28.5" customHeight="1">
      <c r="A87" s="181" t="s">
        <v>696</v>
      </c>
      <c r="B87" s="182" t="s">
        <v>1098</v>
      </c>
      <c r="C87" s="186" t="s">
        <v>2109</v>
      </c>
      <c r="D87" s="230"/>
      <c r="E87" s="182" t="s">
        <v>1077</v>
      </c>
      <c r="F87" s="182" t="s">
        <v>696</v>
      </c>
      <c r="G87" s="182" t="s">
        <v>13177</v>
      </c>
      <c r="H87" s="183">
        <v>0</v>
      </c>
      <c r="I87" s="184" t="s">
        <v>1599</v>
      </c>
      <c r="J87" s="184" t="s">
        <v>1600</v>
      </c>
      <c r="K87" s="224"/>
      <c r="L87" s="224"/>
      <c r="M87" s="224"/>
      <c r="N87" s="224"/>
      <c r="O87" s="224"/>
      <c r="P87" s="185"/>
      <c r="Q87" s="225"/>
      <c r="R87" s="182" t="s">
        <v>15610</v>
      </c>
      <c r="S87" s="181" t="str">
        <f t="shared" ca="1" si="12"/>
        <v>JP</v>
      </c>
      <c r="T87" s="181" t="str">
        <f ca="1">IF(B87="","",IF(ISERROR(MATCH($J87,[3]SorP!$B$1:$B$6226,0)),"",INDIRECT("'SorP'!$A$"&amp;MATCH($S87&amp;$J87,[3]SorP!C:C,0))))</f>
        <v>JP-12</v>
      </c>
      <c r="U87" s="201"/>
      <c r="V87" s="226">
        <f>IF(C87="",NA(),IF(OR(C87="Smelter not listed",C87="Smelter not yet identified"),MATCH($B87&amp;$D87,'[3]Smelter Look-up'!$J:$J,0),MATCH($B87&amp;$C87,'[3]Smelter Look-up'!$J:$J,0)))</f>
        <v>204</v>
      </c>
      <c r="X87" s="227">
        <f t="shared" si="13"/>
        <v>0</v>
      </c>
      <c r="AB87" s="228" t="str">
        <f t="shared" si="14"/>
        <v>GoldNihon Material Co., Ltd.</v>
      </c>
    </row>
    <row r="88" spans="1:28" s="227" customFormat="1" ht="28.5" customHeight="1">
      <c r="A88" s="181" t="s">
        <v>757</v>
      </c>
      <c r="B88" s="182" t="s">
        <v>1099</v>
      </c>
      <c r="C88" s="186" t="s">
        <v>756</v>
      </c>
      <c r="D88" s="230"/>
      <c r="E88" s="182" t="s">
        <v>859</v>
      </c>
      <c r="F88" s="182" t="s">
        <v>757</v>
      </c>
      <c r="G88" s="182" t="s">
        <v>13177</v>
      </c>
      <c r="H88" s="183">
        <v>0</v>
      </c>
      <c r="I88" s="184" t="s">
        <v>2292</v>
      </c>
      <c r="J88" s="184" t="s">
        <v>10972</v>
      </c>
      <c r="K88" s="224"/>
      <c r="L88" s="224"/>
      <c r="M88" s="224"/>
      <c r="N88" s="224"/>
      <c r="O88" s="224"/>
      <c r="P88" s="185"/>
      <c r="Q88" s="225"/>
      <c r="R88" s="182" t="s">
        <v>1580</v>
      </c>
      <c r="S88" s="181" t="str">
        <f t="shared" ca="1" si="12"/>
        <v>TH</v>
      </c>
      <c r="T88" s="181" t="str">
        <f ca="1">IF(B88="","",IF(ISERROR(MATCH($J88,[3]SorP!$B$1:$B$6226,0)),"",INDIRECT("'SorP'!$A$"&amp;MATCH($S88&amp;$J88,[3]SorP!C:C,0))))</f>
        <v>TH-20</v>
      </c>
      <c r="U88" s="201"/>
      <c r="V88" s="226">
        <f>IF(C88="",NA(),IF(OR(C88="Smelter not listed",C88="Smelter not yet identified"),MATCH($B88&amp;$D88,'[3]Smelter Look-up'!$J:$J,0),MATCH($B88&amp;$C88,'[3]Smelter Look-up'!$J:$J,0)))</f>
        <v>496</v>
      </c>
      <c r="X88" s="227">
        <f t="shared" si="13"/>
        <v>0</v>
      </c>
      <c r="AB88" s="228" t="str">
        <f t="shared" si="14"/>
        <v>TinO.M. Manufacturing (Thailand) Co., Ltd.</v>
      </c>
    </row>
    <row r="89" spans="1:28" s="227" customFormat="1" ht="28.5" customHeight="1">
      <c r="A89" s="181" t="s">
        <v>697</v>
      </c>
      <c r="B89" s="182" t="s">
        <v>1098</v>
      </c>
      <c r="C89" s="186" t="s">
        <v>2110</v>
      </c>
      <c r="D89" s="230"/>
      <c r="E89" s="182" t="s">
        <v>1077</v>
      </c>
      <c r="F89" s="182" t="s">
        <v>697</v>
      </c>
      <c r="G89" s="182" t="s">
        <v>13177</v>
      </c>
      <c r="H89" s="183">
        <v>0</v>
      </c>
      <c r="I89" s="184" t="s">
        <v>1602</v>
      </c>
      <c r="J89" s="184" t="s">
        <v>1603</v>
      </c>
      <c r="K89" s="224"/>
      <c r="L89" s="224"/>
      <c r="M89" s="224"/>
      <c r="N89" s="224"/>
      <c r="O89" s="224"/>
      <c r="P89" s="185"/>
      <c r="Q89" s="225"/>
      <c r="R89" s="182" t="s">
        <v>793</v>
      </c>
      <c r="S89" s="181" t="str">
        <f t="shared" ca="1" si="12"/>
        <v>JP</v>
      </c>
      <c r="T89" s="181" t="str">
        <f ca="1">IF(B89="","",IF(ISERROR(MATCH($J89,[3]SorP!$B$1:$B$6226,0)),"",INDIRECT("'SorP'!$A$"&amp;MATCH($S89&amp;$J89,[3]SorP!C:C,0))))</f>
        <v>JP-29</v>
      </c>
      <c r="U89" s="201"/>
      <c r="V89" s="226">
        <f>IF(C89="",NA(),IF(OR(C89="Smelter not listed",C89="Smelter not yet identified"),MATCH($B89&amp;$D89,'[3]Smelter Look-up'!$J:$J,0),MATCH($B89&amp;$C89,'[3]Smelter Look-up'!$J:$J,0)))</f>
        <v>210</v>
      </c>
      <c r="X89" s="227">
        <f t="shared" si="13"/>
        <v>0</v>
      </c>
      <c r="AB89" s="228" t="str">
        <f t="shared" si="14"/>
        <v>GoldOhura Precious Metal Industry Co., Ltd.</v>
      </c>
    </row>
    <row r="90" spans="1:28" s="227" customFormat="1" ht="28.5" customHeight="1">
      <c r="A90" s="181" t="s">
        <v>758</v>
      </c>
      <c r="B90" s="182" t="s">
        <v>1099</v>
      </c>
      <c r="C90" s="186" t="s">
        <v>13715</v>
      </c>
      <c r="D90" s="230"/>
      <c r="E90" s="182" t="s">
        <v>2382</v>
      </c>
      <c r="F90" s="182" t="s">
        <v>758</v>
      </c>
      <c r="G90" s="182" t="s">
        <v>13177</v>
      </c>
      <c r="H90" s="183">
        <v>0</v>
      </c>
      <c r="I90" s="184" t="s">
        <v>1728</v>
      </c>
      <c r="J90" s="184" t="s">
        <v>1728</v>
      </c>
      <c r="K90" s="224"/>
      <c r="L90" s="224"/>
      <c r="M90" s="224"/>
      <c r="N90" s="224"/>
      <c r="O90" s="224"/>
      <c r="P90" s="185"/>
      <c r="Q90" s="225"/>
      <c r="R90" s="182" t="s">
        <v>881</v>
      </c>
      <c r="S90" s="181" t="str">
        <f t="shared" ca="1" si="12"/>
        <v>BO</v>
      </c>
      <c r="T90" s="181" t="str">
        <f ca="1">IF(B90="","",IF(ISERROR(MATCH($J90,[3]SorP!$B$1:$B$6226,0)),"",INDIRECT("'SorP'!$A$"&amp;MATCH($S90&amp;$J90,[3]SorP!C:C,0))))</f>
        <v>BO-O</v>
      </c>
      <c r="U90" s="201"/>
      <c r="V90" s="226">
        <f>IF(C90="",NA(),IF(OR(C90="Smelter not listed",C90="Smelter not yet identified"),MATCH($B90&amp;$D90,'[3]Smelter Look-up'!$J:$J,0),MATCH($B90&amp;$C90,'[3]Smelter Look-up'!$J:$J,0)))</f>
        <v>499</v>
      </c>
      <c r="X90" s="227">
        <f t="shared" si="13"/>
        <v>0</v>
      </c>
      <c r="AB90" s="228" t="str">
        <f t="shared" si="14"/>
        <v>TinOperaciones Metalurgicas S.A.</v>
      </c>
    </row>
    <row r="91" spans="1:28" s="227" customFormat="1" ht="28.5" customHeight="1">
      <c r="A91" s="181" t="s">
        <v>699</v>
      </c>
      <c r="B91" s="182" t="s">
        <v>1098</v>
      </c>
      <c r="C91" s="186" t="s">
        <v>15334</v>
      </c>
      <c r="D91" s="230"/>
      <c r="E91" s="182" t="s">
        <v>1067</v>
      </c>
      <c r="F91" s="182" t="s">
        <v>699</v>
      </c>
      <c r="G91" s="182" t="s">
        <v>13177</v>
      </c>
      <c r="H91" s="183">
        <v>0</v>
      </c>
      <c r="I91" s="184" t="s">
        <v>15337</v>
      </c>
      <c r="J91" s="184" t="s">
        <v>3741</v>
      </c>
      <c r="K91" s="224"/>
      <c r="L91" s="224"/>
      <c r="M91" s="224"/>
      <c r="N91" s="224"/>
      <c r="O91" s="224"/>
      <c r="P91" s="185"/>
      <c r="Q91" s="225"/>
      <c r="R91" s="182" t="s">
        <v>53</v>
      </c>
      <c r="S91" s="181" t="str">
        <f t="shared" ca="1" si="12"/>
        <v>CH</v>
      </c>
      <c r="T91" s="181" t="str">
        <f ca="1">IF(B91="","",IF(ISERROR(MATCH($J91,[3]SorP!$B$1:$B$6226,0)),"",INDIRECT("'SorP'!$A$"&amp;MATCH($S91&amp;$J91,[3]SorP!C:C,0))))</f>
        <v>CH-GE</v>
      </c>
      <c r="U91" s="201"/>
      <c r="V91" s="226">
        <f>IF(C91="",NA(),IF(OR(C91="Smelter not listed",C91="Smelter not yet identified"),MATCH($B91&amp;$D91,'[3]Smelter Look-up'!$J:$J,0),MATCH($B91&amp;$C91,'[3]Smelter Look-up'!$J:$J,0)))</f>
        <v>195</v>
      </c>
      <c r="X91" s="227">
        <f t="shared" si="13"/>
        <v>0</v>
      </c>
      <c r="AB91" s="228" t="str">
        <f t="shared" si="14"/>
        <v>GoldMKS PAMP SA</v>
      </c>
    </row>
    <row r="92" spans="1:28" s="227" customFormat="1" ht="28.5" customHeight="1">
      <c r="A92" s="181" t="s">
        <v>700</v>
      </c>
      <c r="B92" s="182" t="s">
        <v>1098</v>
      </c>
      <c r="C92" s="186" t="s">
        <v>2111</v>
      </c>
      <c r="D92" s="230"/>
      <c r="E92" s="182" t="s">
        <v>1069</v>
      </c>
      <c r="F92" s="182" t="s">
        <v>700</v>
      </c>
      <c r="G92" s="182" t="s">
        <v>13177</v>
      </c>
      <c r="H92" s="183">
        <v>0</v>
      </c>
      <c r="I92" s="184" t="s">
        <v>2430</v>
      </c>
      <c r="J92" s="184" t="s">
        <v>13532</v>
      </c>
      <c r="K92" s="224"/>
      <c r="L92" s="224"/>
      <c r="M92" s="224"/>
      <c r="N92" s="224"/>
      <c r="O92" s="224"/>
      <c r="P92" s="185"/>
      <c r="Q92" s="225"/>
      <c r="R92" s="182" t="s">
        <v>2104</v>
      </c>
      <c r="S92" s="181" t="str">
        <f t="shared" ca="1" si="12"/>
        <v>CN</v>
      </c>
      <c r="T92" s="181" t="str">
        <f ca="1">IF(B92="","",IF(ISERROR(MATCH($J92,[3]SorP!$B$1:$B$6226,0)),"",INDIRECT("'SorP'!$A$"&amp;MATCH($S92&amp;$J92,[3]SorP!C:C,0))))</f>
        <v>CN-SD</v>
      </c>
      <c r="U92" s="201"/>
      <c r="V92" s="226">
        <f>IF(C92="",NA(),IF(OR(C92="Smelter not listed",C92="Smelter not yet identified"),MATCH($B92&amp;$D92,'[3]Smelter Look-up'!$J:$J,0),MATCH($B92&amp;$C92,'[3]Smelter Look-up'!$J:$J,0)))</f>
        <v>217</v>
      </c>
      <c r="X92" s="227">
        <f t="shared" si="13"/>
        <v>0</v>
      </c>
      <c r="AB92" s="228" t="str">
        <f t="shared" si="14"/>
        <v>GoldPenglai Penggang Gold Industry Co., Ltd.</v>
      </c>
    </row>
    <row r="93" spans="1:28" s="227" customFormat="1" ht="28.5" customHeight="1">
      <c r="A93" s="181" t="s">
        <v>702</v>
      </c>
      <c r="B93" s="182" t="s">
        <v>1098</v>
      </c>
      <c r="C93" s="186" t="s">
        <v>1198</v>
      </c>
      <c r="D93" s="230"/>
      <c r="E93" s="182" t="s">
        <v>1074</v>
      </c>
      <c r="F93" s="182" t="s">
        <v>702</v>
      </c>
      <c r="G93" s="182" t="s">
        <v>13177</v>
      </c>
      <c r="H93" s="183">
        <v>0</v>
      </c>
      <c r="I93" s="184" t="s">
        <v>1607</v>
      </c>
      <c r="J93" s="184" t="s">
        <v>5954</v>
      </c>
      <c r="K93" s="224"/>
      <c r="L93" s="224"/>
      <c r="M93" s="224"/>
      <c r="N93" s="224"/>
      <c r="O93" s="224"/>
      <c r="P93" s="185"/>
      <c r="Q93" s="225"/>
      <c r="R93" s="182" t="s">
        <v>1585</v>
      </c>
      <c r="S93" s="181" t="str">
        <f t="shared" ca="1" si="12"/>
        <v>ID</v>
      </c>
      <c r="T93" s="181" t="str">
        <f ca="1">IF(B93="","",IF(ISERROR(MATCH($J93,[3]SorP!$B$1:$B$6226,0)),"",INDIRECT("'SorP'!$A$"&amp;MATCH($S93&amp;$J93,[3]SorP!C:C,0))))</f>
        <v>ID-JK</v>
      </c>
      <c r="U93" s="201"/>
      <c r="V93" s="226">
        <f>IF(C93="",NA(),IF(OR(C93="Smelter not listed",C93="Smelter not yet identified"),MATCH($B93&amp;$D93,'[3]Smelter Look-up'!$J:$J,0),MATCH($B93&amp;$C93,'[3]Smelter Look-up'!$J:$J,0)))</f>
        <v>223</v>
      </c>
      <c r="X93" s="227">
        <f t="shared" si="13"/>
        <v>0</v>
      </c>
      <c r="AB93" s="228" t="str">
        <f t="shared" si="14"/>
        <v>GoldPT Aneka Tambang (Persero) Tbk</v>
      </c>
    </row>
    <row r="94" spans="1:28" s="227" customFormat="1" ht="28.5" customHeight="1">
      <c r="A94" s="181" t="s">
        <v>15912</v>
      </c>
      <c r="B94" s="182" t="s">
        <v>1099</v>
      </c>
      <c r="C94" s="186" t="s">
        <v>15835</v>
      </c>
      <c r="D94" s="230"/>
      <c r="E94" s="182" t="s">
        <v>1074</v>
      </c>
      <c r="F94" s="182" t="s">
        <v>15912</v>
      </c>
      <c r="G94" s="182" t="s">
        <v>13177</v>
      </c>
      <c r="H94" s="183">
        <v>0</v>
      </c>
      <c r="I94" s="184" t="s">
        <v>1726</v>
      </c>
      <c r="J94" s="184" t="s">
        <v>12799</v>
      </c>
      <c r="K94" s="224"/>
      <c r="L94" s="224"/>
      <c r="M94" s="224"/>
      <c r="N94" s="224"/>
      <c r="O94" s="224"/>
      <c r="P94" s="185"/>
      <c r="Q94" s="225"/>
      <c r="R94" s="182" t="s">
        <v>2105</v>
      </c>
      <c r="S94" s="181" t="str">
        <f t="shared" ca="1" si="12"/>
        <v>ID</v>
      </c>
      <c r="T94" s="181" t="str">
        <f ca="1">IF(B94="","",IF(ISERROR(MATCH($J94,[3]SorP!$B$1:$B$6226,0)),"",INDIRECT("'SorP'!$A$"&amp;MATCH($S94&amp;$J94,[3]SorP!C:C,0))))</f>
        <v>ID-BB</v>
      </c>
      <c r="U94" s="201"/>
      <c r="V94" s="226">
        <f>IF(C94="",NA(),IF(OR(C94="Smelter not listed",C94="Smelter not yet identified"),MATCH($B94&amp;$D94,'[3]Smelter Look-up'!$J:$J,0),MATCH($B94&amp;$C94,'[3]Smelter Look-up'!$J:$J,0)))</f>
        <v>504</v>
      </c>
      <c r="X94" s="227">
        <f t="shared" si="13"/>
        <v>0</v>
      </c>
      <c r="AB94" s="228" t="str">
        <f t="shared" si="14"/>
        <v>TinPT Artha Cipta Langgeng</v>
      </c>
    </row>
    <row r="95" spans="1:28" s="227" customFormat="1" ht="28.5" customHeight="1">
      <c r="A95" s="181" t="s">
        <v>15913</v>
      </c>
      <c r="B95" s="182" t="s">
        <v>1099</v>
      </c>
      <c r="C95" s="186" t="s">
        <v>15836</v>
      </c>
      <c r="D95" s="230"/>
      <c r="E95" s="182" t="s">
        <v>1074</v>
      </c>
      <c r="F95" s="182" t="s">
        <v>15913</v>
      </c>
      <c r="G95" s="182" t="s">
        <v>13177</v>
      </c>
      <c r="H95" s="183">
        <v>0</v>
      </c>
      <c r="I95" s="184" t="s">
        <v>15914</v>
      </c>
      <c r="J95" s="184" t="s">
        <v>12799</v>
      </c>
      <c r="K95" s="224"/>
      <c r="L95" s="224"/>
      <c r="M95" s="224"/>
      <c r="N95" s="224"/>
      <c r="O95" s="224"/>
      <c r="P95" s="185"/>
      <c r="Q95" s="225"/>
      <c r="R95" s="182" t="s">
        <v>2106</v>
      </c>
      <c r="S95" s="181" t="str">
        <f t="shared" ca="1" si="12"/>
        <v>ID</v>
      </c>
      <c r="T95" s="181" t="str">
        <f ca="1">IF(B95="","",IF(ISERROR(MATCH($J95,[3]SorP!$B$1:$B$6226,0)),"",INDIRECT("'SorP'!$A$"&amp;MATCH($S95&amp;$J95,[3]SorP!C:C,0))))</f>
        <v>ID-BB</v>
      </c>
      <c r="U95" s="201"/>
      <c r="V95" s="226">
        <f>IF(C95="",NA(),IF(OR(C95="Smelter not listed",C95="Smelter not yet identified"),MATCH($B95&amp;$D95,'[3]Smelter Look-up'!$J:$J,0),MATCH($B95&amp;$C95,'[3]Smelter Look-up'!$J:$J,0)))</f>
        <v>506</v>
      </c>
      <c r="X95" s="227">
        <f t="shared" si="13"/>
        <v>0</v>
      </c>
      <c r="AB95" s="228" t="str">
        <f t="shared" si="14"/>
        <v>TinPT Babel Inti Perkasa</v>
      </c>
    </row>
    <row r="96" spans="1:28" s="227" customFormat="1" ht="28.5" customHeight="1">
      <c r="A96" s="181" t="s">
        <v>15915</v>
      </c>
      <c r="B96" s="182" t="s">
        <v>1099</v>
      </c>
      <c r="C96" s="186" t="s">
        <v>15837</v>
      </c>
      <c r="D96" s="230"/>
      <c r="E96" s="182" t="s">
        <v>1074</v>
      </c>
      <c r="F96" s="182" t="s">
        <v>15915</v>
      </c>
      <c r="G96" s="182" t="s">
        <v>13177</v>
      </c>
      <c r="H96" s="183">
        <v>0</v>
      </c>
      <c r="I96" s="184" t="s">
        <v>15916</v>
      </c>
      <c r="J96" s="184" t="s">
        <v>12799</v>
      </c>
      <c r="K96" s="224"/>
      <c r="L96" s="224"/>
      <c r="M96" s="224"/>
      <c r="N96" s="224"/>
      <c r="O96" s="224"/>
      <c r="P96" s="185"/>
      <c r="Q96" s="225"/>
      <c r="R96" s="182" t="s">
        <v>2257</v>
      </c>
      <c r="S96" s="181" t="str">
        <f t="shared" ca="1" si="12"/>
        <v>ID</v>
      </c>
      <c r="T96" s="181" t="str">
        <f ca="1">IF(B96="","",IF(ISERROR(MATCH($J96,[3]SorP!$B$1:$B$6226,0)),"",INDIRECT("'SorP'!$A$"&amp;MATCH($S96&amp;$J96,[3]SorP!C:C,0))))</f>
        <v>ID-BB</v>
      </c>
      <c r="U96" s="201"/>
      <c r="V96" s="226">
        <f>IF(C96="",NA(),IF(OR(C96="Smelter not listed",C96="Smelter not yet identified"),MATCH($B96&amp;$D96,'[3]Smelter Look-up'!$J:$J,0),MATCH($B96&amp;$C96,'[3]Smelter Look-up'!$J:$J,0)))</f>
        <v>507</v>
      </c>
      <c r="X96" s="227">
        <f t="shared" si="13"/>
        <v>0</v>
      </c>
      <c r="AB96" s="228" t="str">
        <f t="shared" si="14"/>
        <v>TinPT Babel Surya Alam Lestari</v>
      </c>
    </row>
    <row r="97" spans="1:28" s="227" customFormat="1" ht="28.5" customHeight="1">
      <c r="A97" s="181" t="s">
        <v>15917</v>
      </c>
      <c r="B97" s="182" t="s">
        <v>1099</v>
      </c>
      <c r="C97" s="186" t="s">
        <v>15838</v>
      </c>
      <c r="D97" s="230"/>
      <c r="E97" s="182" t="s">
        <v>1074</v>
      </c>
      <c r="F97" s="182" t="s">
        <v>15917</v>
      </c>
      <c r="G97" s="182" t="s">
        <v>13177</v>
      </c>
      <c r="H97" s="183">
        <v>0</v>
      </c>
      <c r="I97" s="184" t="s">
        <v>15918</v>
      </c>
      <c r="J97" s="184" t="s">
        <v>12799</v>
      </c>
      <c r="K97" s="224"/>
      <c r="L97" s="224"/>
      <c r="M97" s="224"/>
      <c r="N97" s="224"/>
      <c r="O97" s="224"/>
      <c r="P97" s="185"/>
      <c r="Q97" s="225"/>
      <c r="R97" s="182" t="s">
        <v>1195</v>
      </c>
      <c r="S97" s="181" t="str">
        <f t="shared" ca="1" si="12"/>
        <v>ID</v>
      </c>
      <c r="T97" s="181" t="str">
        <f ca="1">IF(B97="","",IF(ISERROR(MATCH($J97,[3]SorP!$B$1:$B$6226,0)),"",INDIRECT("'SorP'!$A$"&amp;MATCH($S97&amp;$J97,[3]SorP!C:C,0))))</f>
        <v>ID-BB</v>
      </c>
      <c r="U97" s="201"/>
      <c r="V97" s="226">
        <f>IF(C97="",NA(),IF(OR(C97="Smelter not listed",C97="Smelter not yet identified"),MATCH($B97&amp;$D97,'[3]Smelter Look-up'!$J:$J,0),MATCH($B97&amp;$C97,'[3]Smelter Look-up'!$J:$J,0)))</f>
        <v>510</v>
      </c>
      <c r="X97" s="227">
        <f t="shared" si="13"/>
        <v>0</v>
      </c>
      <c r="AB97" s="228" t="str">
        <f t="shared" si="14"/>
        <v>TinPT Bangka Tin Industry</v>
      </c>
    </row>
    <row r="98" spans="1:28" s="227" customFormat="1" ht="28.5" customHeight="1">
      <c r="A98" s="181" t="s">
        <v>15919</v>
      </c>
      <c r="B98" s="182" t="s">
        <v>1099</v>
      </c>
      <c r="C98" s="186" t="s">
        <v>15839</v>
      </c>
      <c r="D98" s="230"/>
      <c r="E98" s="182" t="s">
        <v>1074</v>
      </c>
      <c r="F98" s="182" t="s">
        <v>15919</v>
      </c>
      <c r="G98" s="182" t="s">
        <v>13177</v>
      </c>
      <c r="H98" s="183">
        <v>0</v>
      </c>
      <c r="I98" s="184" t="s">
        <v>15920</v>
      </c>
      <c r="J98" s="184" t="s">
        <v>12799</v>
      </c>
      <c r="K98" s="224"/>
      <c r="L98" s="224"/>
      <c r="M98" s="224"/>
      <c r="N98" s="224"/>
      <c r="O98" s="224"/>
      <c r="P98" s="185"/>
      <c r="Q98" s="225"/>
      <c r="R98" s="182" t="s">
        <v>12376</v>
      </c>
      <c r="S98" s="181" t="str">
        <f t="shared" ca="1" si="12"/>
        <v>ID</v>
      </c>
      <c r="T98" s="181" t="str">
        <f ca="1">IF(B98="","",IF(ISERROR(MATCH($J98,[3]SorP!$B$1:$B$6226,0)),"",INDIRECT("'SorP'!$A$"&amp;MATCH($S98&amp;$J98,[3]SorP!C:C,0))))</f>
        <v>ID-BB</v>
      </c>
      <c r="U98" s="201"/>
      <c r="V98" s="226">
        <f>IF(C98="",NA(),IF(OR(C98="Smelter not listed",C98="Smelter not yet identified"),MATCH($B98&amp;$D98,'[3]Smelter Look-up'!$J:$J,0),MATCH($B98&amp;$C98,'[3]Smelter Look-up'!$J:$J,0)))</f>
        <v>511</v>
      </c>
      <c r="X98" s="227">
        <f t="shared" si="13"/>
        <v>0</v>
      </c>
      <c r="AB98" s="228" t="str">
        <f t="shared" si="14"/>
        <v>TinPT Belitung Industri Sejahtera</v>
      </c>
    </row>
    <row r="99" spans="1:28" s="227" customFormat="1" ht="28.5" customHeight="1">
      <c r="A99" s="181" t="s">
        <v>15921</v>
      </c>
      <c r="B99" s="182" t="s">
        <v>1099</v>
      </c>
      <c r="C99" s="186" t="s">
        <v>15840</v>
      </c>
      <c r="D99" s="230"/>
      <c r="E99" s="182" t="s">
        <v>1074</v>
      </c>
      <c r="F99" s="182" t="s">
        <v>15921</v>
      </c>
      <c r="G99" s="182" t="s">
        <v>13177</v>
      </c>
      <c r="H99" s="183">
        <v>0</v>
      </c>
      <c r="I99" s="184" t="s">
        <v>14986</v>
      </c>
      <c r="J99" s="184" t="s">
        <v>12799</v>
      </c>
      <c r="K99" s="224"/>
      <c r="L99" s="224"/>
      <c r="M99" s="224"/>
      <c r="N99" s="224"/>
      <c r="O99" s="224"/>
      <c r="P99" s="185"/>
      <c r="Q99" s="225"/>
      <c r="R99" s="182"/>
      <c r="S99" s="181"/>
      <c r="T99" s="181"/>
      <c r="U99" s="201"/>
      <c r="V99" s="226"/>
      <c r="AB99" s="228"/>
    </row>
    <row r="100" spans="1:28" s="227" customFormat="1" ht="28.5" customHeight="1">
      <c r="A100" s="181" t="s">
        <v>759</v>
      </c>
      <c r="B100" s="182" t="s">
        <v>1099</v>
      </c>
      <c r="C100" s="186" t="s">
        <v>610</v>
      </c>
      <c r="D100" s="230"/>
      <c r="E100" s="182" t="s">
        <v>1074</v>
      </c>
      <c r="F100" s="182" t="s">
        <v>759</v>
      </c>
      <c r="G100" s="182" t="s">
        <v>13177</v>
      </c>
      <c r="H100" s="183" t="s">
        <v>15871</v>
      </c>
      <c r="I100" s="184" t="s">
        <v>1726</v>
      </c>
      <c r="J100" s="184" t="s">
        <v>12799</v>
      </c>
      <c r="K100" s="224" t="s">
        <v>15872</v>
      </c>
      <c r="L100" s="224" t="s">
        <v>15873</v>
      </c>
      <c r="M100" s="224" t="s">
        <v>15859</v>
      </c>
      <c r="N100" s="224" t="s">
        <v>15874</v>
      </c>
      <c r="O100" s="224" t="s">
        <v>1074</v>
      </c>
      <c r="P100" s="185" t="s">
        <v>476</v>
      </c>
      <c r="Q100" s="225" t="s">
        <v>15890</v>
      </c>
      <c r="R100" s="182" t="s">
        <v>12377</v>
      </c>
      <c r="S100" s="181" t="str">
        <f t="shared" ca="1" si="12"/>
        <v>ID</v>
      </c>
      <c r="T100" s="181" t="str">
        <f ca="1">IF(B100="","",IF(ISERROR(MATCH($J100,[3]SorP!$B$1:$B$6226,0)),"",INDIRECT("'SorP'!$A$"&amp;MATCH($S100&amp;$J100,[3]SorP!C:C,0))))</f>
        <v>ID-BB</v>
      </c>
      <c r="U100" s="201"/>
      <c r="V100" s="226">
        <f>IF(C100="",NA(),IF(OR(C100="Smelter not listed",C100="Smelter not yet identified"),MATCH($B100&amp;$D100,'[3]Smelter Look-up'!$J:$J,0),MATCH($B100&amp;$C100,'[3]Smelter Look-up'!$J:$J,0)))</f>
        <v>518</v>
      </c>
      <c r="X100" s="227">
        <f t="shared" si="13"/>
        <v>0</v>
      </c>
      <c r="AB100" s="228" t="str">
        <f t="shared" si="14"/>
        <v>TinPT Mitra Stania Prima</v>
      </c>
    </row>
    <row r="101" spans="1:28" s="227" customFormat="1" ht="28.5" customHeight="1">
      <c r="A101" s="181" t="s">
        <v>15922</v>
      </c>
      <c r="B101" s="182" t="s">
        <v>1099</v>
      </c>
      <c r="C101" s="186" t="s">
        <v>15841</v>
      </c>
      <c r="D101" s="230"/>
      <c r="E101" s="182" t="s">
        <v>1074</v>
      </c>
      <c r="F101" s="182" t="s">
        <v>15922</v>
      </c>
      <c r="G101" s="182" t="s">
        <v>13177</v>
      </c>
      <c r="H101" s="183">
        <v>0</v>
      </c>
      <c r="I101" s="184" t="s">
        <v>1726</v>
      </c>
      <c r="J101" s="184" t="s">
        <v>12799</v>
      </c>
      <c r="K101" s="224"/>
      <c r="L101" s="224"/>
      <c r="M101" s="224"/>
      <c r="N101" s="224"/>
      <c r="O101" s="224"/>
      <c r="P101" s="185"/>
      <c r="Q101" s="225"/>
      <c r="R101" s="182"/>
      <c r="S101" s="181"/>
      <c r="T101" s="181"/>
      <c r="U101" s="201"/>
      <c r="V101" s="226"/>
      <c r="AB101" s="228"/>
    </row>
    <row r="102" spans="1:28" s="227" customFormat="1" ht="28.5" customHeight="1">
      <c r="A102" s="181" t="s">
        <v>15714</v>
      </c>
      <c r="B102" s="182" t="s">
        <v>1099</v>
      </c>
      <c r="C102" s="186" t="s">
        <v>15713</v>
      </c>
      <c r="D102" s="230"/>
      <c r="E102" s="182" t="s">
        <v>1074</v>
      </c>
      <c r="F102" s="182" t="s">
        <v>15714</v>
      </c>
      <c r="G102" s="182" t="s">
        <v>13177</v>
      </c>
      <c r="H102" s="183">
        <v>0</v>
      </c>
      <c r="I102" s="184" t="s">
        <v>14986</v>
      </c>
      <c r="J102" s="184" t="s">
        <v>12799</v>
      </c>
      <c r="K102" s="224"/>
      <c r="L102" s="224"/>
      <c r="M102" s="224"/>
      <c r="N102" s="224"/>
      <c r="O102" s="224"/>
      <c r="P102" s="185"/>
      <c r="Q102" s="225"/>
      <c r="R102" s="182" t="s">
        <v>1003</v>
      </c>
      <c r="S102" s="181" t="str">
        <f t="shared" ca="1" si="12"/>
        <v>ID</v>
      </c>
      <c r="T102" s="181" t="str">
        <f ca="1">IF(B102="","",IF(ISERROR(MATCH($J102,[3]SorP!$B$1:$B$6226,0)),"",INDIRECT("'SorP'!$A$"&amp;MATCH($S102&amp;$J102,[3]SorP!C:C,0))))</f>
        <v>ID-BB</v>
      </c>
      <c r="U102" s="201"/>
      <c r="V102" s="226">
        <f>IF(C102="",NA(),IF(OR(C102="Smelter not listed",C102="Smelter not yet identified"),MATCH($B102&amp;$D102,'[3]Smelter Look-up'!$J:$J,0),MATCH($B102&amp;$C102,'[3]Smelter Look-up'!$J:$J,0)))</f>
        <v>522</v>
      </c>
      <c r="X102" s="227">
        <f t="shared" si="13"/>
        <v>0</v>
      </c>
      <c r="AB102" s="228" t="str">
        <f t="shared" si="14"/>
        <v>TinPT Prima Timah Utama</v>
      </c>
    </row>
    <row r="103" spans="1:28" s="227" customFormat="1" ht="28.5" customHeight="1">
      <c r="A103" s="181" t="s">
        <v>15923</v>
      </c>
      <c r="B103" s="182" t="s">
        <v>1099</v>
      </c>
      <c r="C103" s="186" t="s">
        <v>15842</v>
      </c>
      <c r="D103" s="230"/>
      <c r="E103" s="182" t="s">
        <v>1074</v>
      </c>
      <c r="F103" s="182" t="s">
        <v>15923</v>
      </c>
      <c r="G103" s="182" t="s">
        <v>13177</v>
      </c>
      <c r="H103" s="183">
        <v>0</v>
      </c>
      <c r="I103" s="184" t="s">
        <v>1726</v>
      </c>
      <c r="J103" s="184" t="s">
        <v>12799</v>
      </c>
      <c r="K103" s="224"/>
      <c r="L103" s="224"/>
      <c r="M103" s="224"/>
      <c r="N103" s="224"/>
      <c r="O103" s="224"/>
      <c r="P103" s="185"/>
      <c r="Q103" s="225"/>
      <c r="R103" s="182" t="s">
        <v>1131</v>
      </c>
      <c r="S103" s="181" t="str">
        <f t="shared" ca="1" si="12"/>
        <v>ID</v>
      </c>
      <c r="T103" s="181" t="str">
        <f ca="1">IF(B103="","",IF(ISERROR(MATCH($J103,[3]SorP!$B$1:$B$6226,0)),"",INDIRECT("'SorP'!$A$"&amp;MATCH($S103&amp;$J103,[3]SorP!C:C,0))))</f>
        <v>ID-BB</v>
      </c>
      <c r="U103" s="201"/>
      <c r="V103" s="226">
        <f>IF(C103="",NA(),IF(OR(C103="Smelter not listed",C103="Smelter not yet identified"),MATCH($B103&amp;$D103,'[3]Smelter Look-up'!$J:$J,0),MATCH($B103&amp;$C103,'[3]Smelter Look-up'!$J:$J,0)))</f>
        <v>526</v>
      </c>
      <c r="X103" s="227">
        <f t="shared" si="13"/>
        <v>0</v>
      </c>
      <c r="AB103" s="228" t="str">
        <f t="shared" si="14"/>
        <v>TinPT Refined Bangka Tin</v>
      </c>
    </row>
    <row r="104" spans="1:28" s="227" customFormat="1" ht="28.5" customHeight="1">
      <c r="A104" s="181" t="s">
        <v>15924</v>
      </c>
      <c r="B104" s="182" t="s">
        <v>1099</v>
      </c>
      <c r="C104" s="186" t="s">
        <v>15843</v>
      </c>
      <c r="D104" s="230"/>
      <c r="E104" s="182" t="s">
        <v>1074</v>
      </c>
      <c r="F104" s="182" t="s">
        <v>15924</v>
      </c>
      <c r="G104" s="182" t="s">
        <v>13177</v>
      </c>
      <c r="H104" s="183">
        <v>0</v>
      </c>
      <c r="I104" s="184" t="s">
        <v>14986</v>
      </c>
      <c r="J104" s="184" t="s">
        <v>12799</v>
      </c>
      <c r="K104" s="224"/>
      <c r="L104" s="224"/>
      <c r="M104" s="224"/>
      <c r="N104" s="224"/>
      <c r="O104" s="224"/>
      <c r="P104" s="185"/>
      <c r="Q104" s="225"/>
      <c r="R104" s="182" t="s">
        <v>1131</v>
      </c>
      <c r="S104" s="181" t="str">
        <f t="shared" ca="1" si="12"/>
        <v>ID</v>
      </c>
      <c r="T104" s="181" t="str">
        <f ca="1">IF(B104="","",IF(ISERROR(MATCH($J104,[3]SorP!$B$1:$B$6226,0)),"",INDIRECT("'SorP'!$A$"&amp;MATCH($S104&amp;$J104,[3]SorP!C:C,0))))</f>
        <v>ID-BB</v>
      </c>
      <c r="U104" s="201"/>
      <c r="V104" s="226">
        <f>IF(C104="",NA(),IF(OR(C104="Smelter not listed",C104="Smelter not yet identified"),MATCH($B104&amp;$D104,'[3]Smelter Look-up'!$J:$J,0),MATCH($B104&amp;$C104,'[3]Smelter Look-up'!$J:$J,0)))</f>
        <v>527</v>
      </c>
      <c r="X104" s="227">
        <f t="shared" si="13"/>
        <v>0</v>
      </c>
      <c r="AB104" s="228" t="str">
        <f t="shared" si="14"/>
        <v>TinPT Sariwiguna Binasentosa</v>
      </c>
    </row>
    <row r="105" spans="1:28" s="227" customFormat="1" ht="28.5" customHeight="1">
      <c r="A105" s="181" t="s">
        <v>15925</v>
      </c>
      <c r="B105" s="182" t="s">
        <v>1099</v>
      </c>
      <c r="C105" s="186" t="s">
        <v>15844</v>
      </c>
      <c r="D105" s="230"/>
      <c r="E105" s="182" t="s">
        <v>1074</v>
      </c>
      <c r="F105" s="182" t="s">
        <v>15925</v>
      </c>
      <c r="G105" s="182" t="s">
        <v>13177</v>
      </c>
      <c r="H105" s="183">
        <v>0</v>
      </c>
      <c r="I105" s="184" t="s">
        <v>14986</v>
      </c>
      <c r="J105" s="184" t="s">
        <v>12799</v>
      </c>
      <c r="K105" s="224"/>
      <c r="L105" s="224"/>
      <c r="M105" s="224"/>
      <c r="N105" s="224"/>
      <c r="O105" s="224"/>
      <c r="P105" s="185"/>
      <c r="Q105" s="225"/>
      <c r="R105" s="182"/>
      <c r="S105" s="181"/>
      <c r="T105" s="181"/>
      <c r="U105" s="201"/>
      <c r="V105" s="226"/>
      <c r="AB105" s="228"/>
    </row>
    <row r="106" spans="1:28" s="227" customFormat="1" ht="28.5" customHeight="1">
      <c r="A106" s="181" t="s">
        <v>777</v>
      </c>
      <c r="B106" s="182" t="s">
        <v>1099</v>
      </c>
      <c r="C106" s="186" t="s">
        <v>13714</v>
      </c>
      <c r="D106" s="230"/>
      <c r="E106" s="182" t="s">
        <v>1074</v>
      </c>
      <c r="F106" s="182" t="s">
        <v>777</v>
      </c>
      <c r="G106" s="182" t="s">
        <v>13177</v>
      </c>
      <c r="H106" s="183">
        <v>0</v>
      </c>
      <c r="I106" s="184" t="s">
        <v>1749</v>
      </c>
      <c r="J106" s="184" t="s">
        <v>6016</v>
      </c>
      <c r="K106" s="224" t="s">
        <v>15883</v>
      </c>
      <c r="L106" s="224" t="s">
        <v>15884</v>
      </c>
      <c r="M106" s="224"/>
      <c r="N106" s="224" t="s">
        <v>13714</v>
      </c>
      <c r="O106" s="224" t="s">
        <v>1074</v>
      </c>
      <c r="P106" s="185" t="s">
        <v>476</v>
      </c>
      <c r="Q106" s="225"/>
      <c r="R106" s="182" t="s">
        <v>1196</v>
      </c>
      <c r="S106" s="181" t="str">
        <f t="shared" ca="1" si="12"/>
        <v>ID</v>
      </c>
      <c r="T106" s="181" t="str">
        <f ca="1">IF(B106="","",IF(ISERROR(MATCH($J106,[3]SorP!$B$1:$B$6226,0)),"",INDIRECT("'SorP'!$A$"&amp;MATCH($S106&amp;$J106,[3]SorP!C:C,0))))</f>
        <v>ID-RI</v>
      </c>
      <c r="U106" s="201"/>
      <c r="V106" s="226">
        <f>IF(C106="",NA(),IF(OR(C106="Smelter not listed",C106="Smelter not yet identified"),MATCH($B106&amp;$D106,'[3]Smelter Look-up'!$J:$J,0),MATCH($B106&amp;$C106,'[3]Smelter Look-up'!$J:$J,0)))</f>
        <v>532</v>
      </c>
      <c r="X106" s="227">
        <f t="shared" si="13"/>
        <v>0</v>
      </c>
      <c r="AB106" s="228" t="str">
        <f t="shared" si="14"/>
        <v>TinPT Timah Tbk Kundur</v>
      </c>
    </row>
    <row r="107" spans="1:28" s="227" customFormat="1" ht="28.5" customHeight="1">
      <c r="A107" s="181" t="s">
        <v>760</v>
      </c>
      <c r="B107" s="182" t="s">
        <v>1099</v>
      </c>
      <c r="C107" s="186" t="s">
        <v>13713</v>
      </c>
      <c r="D107" s="230" t="s">
        <v>15950</v>
      </c>
      <c r="E107" s="182" t="s">
        <v>1074</v>
      </c>
      <c r="F107" s="182" t="s">
        <v>760</v>
      </c>
      <c r="G107" s="182" t="s">
        <v>13177</v>
      </c>
      <c r="H107" s="183" t="s">
        <v>15856</v>
      </c>
      <c r="I107" s="184" t="s">
        <v>1751</v>
      </c>
      <c r="J107" s="184" t="s">
        <v>12799</v>
      </c>
      <c r="K107" s="224" t="s">
        <v>15857</v>
      </c>
      <c r="L107" s="224" t="s">
        <v>15858</v>
      </c>
      <c r="M107" s="224" t="s">
        <v>15859</v>
      </c>
      <c r="N107" s="224" t="s">
        <v>15860</v>
      </c>
      <c r="O107" s="224" t="s">
        <v>15861</v>
      </c>
      <c r="P107" s="185" t="s">
        <v>476</v>
      </c>
      <c r="Q107" s="225" t="s">
        <v>15890</v>
      </c>
      <c r="R107" s="182"/>
      <c r="S107" s="181"/>
      <c r="T107" s="181"/>
      <c r="U107" s="201"/>
      <c r="V107" s="226"/>
      <c r="AB107" s="228"/>
    </row>
    <row r="108" spans="1:28" s="227" customFormat="1" ht="28.5" customHeight="1">
      <c r="A108" s="181" t="s">
        <v>15926</v>
      </c>
      <c r="B108" s="182" t="s">
        <v>1099</v>
      </c>
      <c r="C108" s="186" t="s">
        <v>15845</v>
      </c>
      <c r="D108" s="230"/>
      <c r="E108" s="182" t="s">
        <v>1074</v>
      </c>
      <c r="F108" s="182" t="s">
        <v>15926</v>
      </c>
      <c r="G108" s="182" t="s">
        <v>13177</v>
      </c>
      <c r="H108" s="183">
        <v>0</v>
      </c>
      <c r="I108" s="184" t="s">
        <v>15927</v>
      </c>
      <c r="J108" s="184" t="s">
        <v>12799</v>
      </c>
      <c r="K108" s="224"/>
      <c r="L108" s="224"/>
      <c r="M108" s="224"/>
      <c r="N108" s="224"/>
      <c r="O108" s="224"/>
      <c r="P108" s="185"/>
      <c r="Q108" s="225"/>
      <c r="R108" s="182" t="s">
        <v>12378</v>
      </c>
      <c r="S108" s="181" t="str">
        <f t="shared" ca="1" si="12"/>
        <v>ID</v>
      </c>
      <c r="T108" s="181" t="str">
        <f ca="1">IF(B108="","",IF(ISERROR(MATCH($J108,[3]SorP!$B$1:$B$6226,0)),"",INDIRECT("'SorP'!$A$"&amp;MATCH($S108&amp;$J108,[3]SorP!C:C,0))))</f>
        <v>ID-BB</v>
      </c>
      <c r="U108" s="201"/>
      <c r="V108" s="226">
        <f>IF(C108="",NA(),IF(OR(C108="Smelter not listed",C108="Smelter not yet identified"),MATCH($B108&amp;$D108,'[3]Smelter Look-up'!$J:$J,0),MATCH($B108&amp;$C108,'[3]Smelter Look-up'!$J:$J,0)))</f>
        <v>531</v>
      </c>
      <c r="X108" s="227">
        <f t="shared" si="13"/>
        <v>0</v>
      </c>
      <c r="AB108" s="228" t="str">
        <f t="shared" si="14"/>
        <v>TinPT Timah Nusantara</v>
      </c>
    </row>
    <row r="109" spans="1:28" s="227" customFormat="1" ht="28.5" customHeight="1">
      <c r="A109" s="181" t="s">
        <v>15928</v>
      </c>
      <c r="B109" s="182" t="s">
        <v>1099</v>
      </c>
      <c r="C109" s="186" t="s">
        <v>15846</v>
      </c>
      <c r="D109" s="230"/>
      <c r="E109" s="182" t="s">
        <v>1074</v>
      </c>
      <c r="F109" s="182" t="s">
        <v>15928</v>
      </c>
      <c r="G109" s="182" t="s">
        <v>13177</v>
      </c>
      <c r="H109" s="183">
        <v>0</v>
      </c>
      <c r="I109" s="184" t="s">
        <v>14986</v>
      </c>
      <c r="J109" s="184" t="s">
        <v>12799</v>
      </c>
      <c r="K109" s="224"/>
      <c r="L109" s="224"/>
      <c r="M109" s="224"/>
      <c r="N109" s="224"/>
      <c r="O109" s="224"/>
      <c r="P109" s="185"/>
      <c r="Q109" s="225"/>
      <c r="R109" s="182" t="s">
        <v>13119</v>
      </c>
      <c r="S109" s="181" t="str">
        <f t="shared" ca="1" si="12"/>
        <v>ID</v>
      </c>
      <c r="T109" s="181" t="str">
        <f ca="1">IF(B109="","",IF(ISERROR(MATCH($J109,[3]SorP!$B$1:$B$6226,0)),"",INDIRECT("'SorP'!$A$"&amp;MATCH($S109&amp;$J109,[3]SorP!C:C,0))))</f>
        <v>ID-BB</v>
      </c>
      <c r="U109" s="201"/>
      <c r="V109" s="226">
        <f>IF(C109="",NA(),IF(OR(C109="Smelter not listed",C109="Smelter not yet identified"),MATCH($B109&amp;$D109,'[3]Smelter Look-up'!$J:$J,0),MATCH($B109&amp;$C109,'[3]Smelter Look-up'!$J:$J,0)))</f>
        <v>534</v>
      </c>
      <c r="X109" s="227">
        <f t="shared" si="13"/>
        <v>0</v>
      </c>
      <c r="AB109" s="228" t="str">
        <f t="shared" si="14"/>
        <v>TinPT Tinindo Inter Nusa</v>
      </c>
    </row>
    <row r="110" spans="1:28" s="227" customFormat="1" ht="28.5" customHeight="1">
      <c r="A110" s="181" t="s">
        <v>15929</v>
      </c>
      <c r="B110" s="182" t="s">
        <v>1099</v>
      </c>
      <c r="C110" s="186" t="s">
        <v>15847</v>
      </c>
      <c r="D110" s="230"/>
      <c r="E110" s="182" t="s">
        <v>1074</v>
      </c>
      <c r="F110" s="182" t="s">
        <v>15929</v>
      </c>
      <c r="G110" s="182" t="s">
        <v>13177</v>
      </c>
      <c r="H110" s="183">
        <v>0</v>
      </c>
      <c r="I110" s="184" t="s">
        <v>15930</v>
      </c>
      <c r="J110" s="184" t="s">
        <v>12799</v>
      </c>
      <c r="K110" s="224"/>
      <c r="L110" s="224"/>
      <c r="M110" s="224"/>
      <c r="N110" s="224"/>
      <c r="O110" s="224"/>
      <c r="P110" s="185"/>
      <c r="Q110" s="225"/>
      <c r="R110" s="182" t="s">
        <v>1197</v>
      </c>
      <c r="S110" s="181" t="str">
        <f t="shared" ca="1" si="12"/>
        <v>ID</v>
      </c>
      <c r="T110" s="181" t="str">
        <f ca="1">IF(B110="","",IF(ISERROR(MATCH($J110,[3]SorP!$B$1:$B$6226,0)),"",INDIRECT("'SorP'!$A$"&amp;MATCH($S110&amp;$J110,[3]SorP!C:C,0))))</f>
        <v>ID-BB</v>
      </c>
      <c r="U110" s="201"/>
      <c r="V110" s="226">
        <f>IF(C110="",NA(),IF(OR(C110="Smelter not listed",C110="Smelter not yet identified"),MATCH($B110&amp;$D110,'[3]Smelter Look-up'!$J:$J,0),MATCH($B110&amp;$C110,'[3]Smelter Look-up'!$J:$J,0)))</f>
        <v>536</v>
      </c>
      <c r="X110" s="227">
        <f t="shared" si="13"/>
        <v>0</v>
      </c>
      <c r="AB110" s="228" t="str">
        <f t="shared" si="14"/>
        <v>TinPT Tommy Utama</v>
      </c>
    </row>
    <row r="111" spans="1:28" s="227" customFormat="1" ht="28.5" customHeight="1">
      <c r="A111" s="181" t="s">
        <v>703</v>
      </c>
      <c r="B111" s="182" t="s">
        <v>1098</v>
      </c>
      <c r="C111" s="186" t="s">
        <v>12379</v>
      </c>
      <c r="D111" s="230"/>
      <c r="E111" s="182" t="s">
        <v>1067</v>
      </c>
      <c r="F111" s="182" t="s">
        <v>703</v>
      </c>
      <c r="G111" s="182" t="s">
        <v>13177</v>
      </c>
      <c r="H111" s="183">
        <v>0</v>
      </c>
      <c r="I111" s="184" t="s">
        <v>1608</v>
      </c>
      <c r="J111" s="184" t="s">
        <v>1589</v>
      </c>
      <c r="K111" s="224"/>
      <c r="L111" s="224"/>
      <c r="M111" s="224"/>
      <c r="N111" s="224"/>
      <c r="O111" s="224"/>
      <c r="P111" s="185"/>
      <c r="Q111" s="225"/>
      <c r="R111" s="182" t="s">
        <v>2109</v>
      </c>
      <c r="S111" s="181" t="str">
        <f t="shared" ca="1" si="12"/>
        <v>CH</v>
      </c>
      <c r="T111" s="181" t="str">
        <f ca="1">IF(B111="","",IF(ISERROR(MATCH($J111,[3]SorP!$B$1:$B$6226,0)),"",INDIRECT("'SorP'!$A$"&amp;MATCH($S111&amp;$J111,[3]SorP!C:C,0))))</f>
        <v>CH-NE</v>
      </c>
      <c r="U111" s="201"/>
      <c r="V111" s="226">
        <f>IF(C111="",NA(),IF(OR(C111="Smelter not listed",C111="Smelter not yet identified"),MATCH($B111&amp;$D111,'[3]Smelter Look-up'!$J:$J,0),MATCH($B111&amp;$C111,'[3]Smelter Look-up'!$J:$J,0)))</f>
        <v>224</v>
      </c>
      <c r="X111" s="227">
        <f t="shared" si="13"/>
        <v>0</v>
      </c>
      <c r="AB111" s="228" t="str">
        <f t="shared" si="14"/>
        <v>GoldPX Precinox S.A.</v>
      </c>
    </row>
    <row r="112" spans="1:28" s="227" customFormat="1" ht="28.5" customHeight="1">
      <c r="A112" s="181" t="s">
        <v>704</v>
      </c>
      <c r="B112" s="182" t="s">
        <v>1098</v>
      </c>
      <c r="C112" s="186" t="s">
        <v>2112</v>
      </c>
      <c r="D112" s="230"/>
      <c r="E112" s="182" t="s">
        <v>864</v>
      </c>
      <c r="F112" s="182" t="s">
        <v>704</v>
      </c>
      <c r="G112" s="182" t="s">
        <v>13177</v>
      </c>
      <c r="H112" s="183">
        <v>0</v>
      </c>
      <c r="I112" s="184" t="s">
        <v>1609</v>
      </c>
      <c r="J112" s="184" t="s">
        <v>1610</v>
      </c>
      <c r="K112" s="224"/>
      <c r="L112" s="224"/>
      <c r="M112" s="224"/>
      <c r="N112" s="224"/>
      <c r="O112" s="224"/>
      <c r="P112" s="185"/>
      <c r="Q112" s="225"/>
      <c r="R112" s="182"/>
      <c r="S112" s="181"/>
      <c r="T112" s="181"/>
      <c r="U112" s="201"/>
      <c r="V112" s="226"/>
      <c r="AB112" s="228"/>
    </row>
    <row r="113" spans="1:28" s="227" customFormat="1" ht="28.5" customHeight="1">
      <c r="A113" s="181" t="s">
        <v>705</v>
      </c>
      <c r="B113" s="182" t="s">
        <v>1098</v>
      </c>
      <c r="C113" s="186" t="s">
        <v>884</v>
      </c>
      <c r="D113" s="230"/>
      <c r="E113" s="182" t="s">
        <v>1066</v>
      </c>
      <c r="F113" s="182" t="s">
        <v>705</v>
      </c>
      <c r="G113" s="182" t="s">
        <v>13177</v>
      </c>
      <c r="H113" s="183">
        <v>0</v>
      </c>
      <c r="I113" s="184" t="s">
        <v>1611</v>
      </c>
      <c r="J113" s="184" t="s">
        <v>1569</v>
      </c>
      <c r="K113" s="224"/>
      <c r="L113" s="224"/>
      <c r="M113" s="224"/>
      <c r="N113" s="224"/>
      <c r="O113" s="224"/>
      <c r="P113" s="185"/>
      <c r="Q113" s="225"/>
      <c r="R113" s="182" t="s">
        <v>756</v>
      </c>
      <c r="S113" s="181" t="str">
        <f t="shared" ca="1" si="12"/>
        <v>CA</v>
      </c>
      <c r="T113" s="181" t="str">
        <f ca="1">IF(B113="","",IF(ISERROR(MATCH($J113,[3]SorP!$B$1:$B$6226,0)),"",INDIRECT("'SorP'!$A$"&amp;MATCH($S113&amp;$J113,[3]SorP!C:C,0))))</f>
        <v>CA-ON</v>
      </c>
      <c r="U113" s="201"/>
      <c r="V113" s="226">
        <f>IF(C113="",NA(),IF(OR(C113="Smelter not listed",C113="Smelter not yet identified"),MATCH($B113&amp;$D113,'[3]Smelter Look-up'!$J:$J,0),MATCH($B113&amp;$C113,'[3]Smelter Look-up'!$J:$J,0)))</f>
        <v>232</v>
      </c>
      <c r="X113" s="227">
        <f t="shared" si="13"/>
        <v>0</v>
      </c>
      <c r="AB113" s="228" t="str">
        <f t="shared" si="14"/>
        <v>GoldRoyal Canadian Mint</v>
      </c>
    </row>
    <row r="114" spans="1:28" s="227" customFormat="1" ht="28.5" customHeight="1">
      <c r="A114" s="181" t="s">
        <v>762</v>
      </c>
      <c r="B114" s="182" t="s">
        <v>1099</v>
      </c>
      <c r="C114" s="186" t="s">
        <v>761</v>
      </c>
      <c r="D114" s="230"/>
      <c r="E114" s="182" t="s">
        <v>2383</v>
      </c>
      <c r="F114" s="182" t="s">
        <v>762</v>
      </c>
      <c r="G114" s="182" t="s">
        <v>13177</v>
      </c>
      <c r="H114" s="183">
        <v>0</v>
      </c>
      <c r="I114" s="184" t="s">
        <v>13738</v>
      </c>
      <c r="J114" s="184" t="s">
        <v>1665</v>
      </c>
      <c r="K114" s="224"/>
      <c r="L114" s="224"/>
      <c r="M114" s="224"/>
      <c r="N114" s="224"/>
      <c r="O114" s="224"/>
      <c r="P114" s="185"/>
      <c r="Q114" s="225"/>
      <c r="R114" s="182" t="s">
        <v>2110</v>
      </c>
      <c r="S114" s="181" t="str">
        <f t="shared" ref="S114:S144" ca="1" si="15">IF(B114="","",IF(ISERROR(MATCH($E114,CL,0)),"Unknown",INDIRECT("'C'!$A$"&amp;MATCH($E114,CL,0)+1)))</f>
        <v>TW</v>
      </c>
      <c r="T114" s="181" t="str">
        <f ca="1">IF(B114="","",IF(ISERROR(MATCH($J114,[3]SorP!$B$1:$B$6226,0)),"",INDIRECT("'SorP'!$A$"&amp;MATCH($S114&amp;$J114,[3]SorP!C:C,0))))</f>
        <v>TW-TAO</v>
      </c>
      <c r="U114" s="201"/>
      <c r="V114" s="226">
        <f>IF(C114="",NA(),IF(OR(C114="Smelter not listed",C114="Smelter not yet identified"),MATCH($B114&amp;$D114,'[3]Smelter Look-up'!$J:$J,0),MATCH($B114&amp;$C114,'[3]Smelter Look-up'!$J:$J,0)))</f>
        <v>541</v>
      </c>
      <c r="X114" s="227">
        <f t="shared" si="13"/>
        <v>0</v>
      </c>
      <c r="AB114" s="228" t="str">
        <f t="shared" si="14"/>
        <v>TinRui Da Hung</v>
      </c>
    </row>
    <row r="115" spans="1:28" s="227" customFormat="1" ht="28.5" customHeight="1">
      <c r="A115" s="181" t="s">
        <v>706</v>
      </c>
      <c r="B115" s="182" t="s">
        <v>1098</v>
      </c>
      <c r="C115" s="186" t="s">
        <v>1132</v>
      </c>
      <c r="D115" s="230"/>
      <c r="E115" s="182" t="s">
        <v>2384</v>
      </c>
      <c r="F115" s="182" t="s">
        <v>706</v>
      </c>
      <c r="G115" s="182" t="s">
        <v>13177</v>
      </c>
      <c r="H115" s="183">
        <v>0</v>
      </c>
      <c r="I115" s="184" t="s">
        <v>1612</v>
      </c>
      <c r="J115" s="184" t="s">
        <v>1613</v>
      </c>
      <c r="K115" s="224"/>
      <c r="L115" s="224"/>
      <c r="M115" s="224"/>
      <c r="N115" s="224"/>
      <c r="O115" s="224"/>
      <c r="P115" s="185"/>
      <c r="Q115" s="225"/>
      <c r="R115" s="182" t="s">
        <v>13715</v>
      </c>
      <c r="S115" s="181" t="str">
        <f t="shared" ca="1" si="15"/>
        <v>US</v>
      </c>
      <c r="T115" s="181" t="str">
        <f ca="1">IF(B115="","",IF(ISERROR(MATCH($J115,[3]SorP!$B$1:$B$6226,0)),"",INDIRECT("'SorP'!$A$"&amp;MATCH($S115&amp;$J115,[3]SorP!C:C,0))))</f>
        <v>US-ND</v>
      </c>
      <c r="U115" s="201"/>
      <c r="V115" s="226">
        <f>IF(C115="",NA(),IF(OR(C115="Smelter not listed",C115="Smelter not yet identified"),MATCH($B115&amp;$D115,'[3]Smelter Look-up'!$J:$J,0),MATCH($B115&amp;$C115,'[3]Smelter Look-up'!$J:$J,0)))</f>
        <v>234</v>
      </c>
      <c r="X115" s="227">
        <f t="shared" si="13"/>
        <v>0</v>
      </c>
      <c r="AB115" s="228" t="str">
        <f t="shared" si="14"/>
        <v>GoldSabin Metal Corp.</v>
      </c>
    </row>
    <row r="116" spans="1:28" s="227" customFormat="1" ht="28.5" customHeight="1">
      <c r="A116" s="181" t="s">
        <v>707</v>
      </c>
      <c r="B116" s="182" t="s">
        <v>1098</v>
      </c>
      <c r="C116" s="186" t="s">
        <v>2395</v>
      </c>
      <c r="D116" s="230"/>
      <c r="E116" s="182" t="s">
        <v>1080</v>
      </c>
      <c r="F116" s="182" t="s">
        <v>707</v>
      </c>
      <c r="G116" s="182" t="s">
        <v>13177</v>
      </c>
      <c r="H116" s="183">
        <v>0</v>
      </c>
      <c r="I116" s="184" t="s">
        <v>1616</v>
      </c>
      <c r="J116" s="184" t="s">
        <v>12820</v>
      </c>
      <c r="K116" s="224"/>
      <c r="L116" s="224"/>
      <c r="M116" s="224"/>
      <c r="N116" s="224"/>
      <c r="O116" s="224"/>
      <c r="P116" s="185"/>
      <c r="Q116" s="225"/>
      <c r="R116" s="182" t="s">
        <v>15334</v>
      </c>
      <c r="S116" s="181" t="str">
        <f t="shared" ca="1" si="15"/>
        <v>KR</v>
      </c>
      <c r="T116" s="181" t="str">
        <f ca="1">IF(B116="","",IF(ISERROR(MATCH($J116,[3]SorP!$B$1:$B$6226,0)),"",INDIRECT("'SorP'!$A$"&amp;MATCH($S116&amp;$J116,[3]SorP!C:C,0))))</f>
        <v>KR-48</v>
      </c>
      <c r="U116" s="201"/>
      <c r="V116" s="226">
        <f>IF(C116="",NA(),IF(OR(C116="Smelter not listed",C116="Smelter not yet identified"),MATCH($B116&amp;$D116,'[3]Smelter Look-up'!$J:$J,0),MATCH($B116&amp;$C116,'[3]Smelter Look-up'!$J:$J,0)))</f>
        <v>242</v>
      </c>
      <c r="X116" s="227">
        <f t="shared" si="13"/>
        <v>0</v>
      </c>
      <c r="AB116" s="228" t="str">
        <f t="shared" si="14"/>
        <v>GoldSamwon Metals Corp.</v>
      </c>
    </row>
    <row r="117" spans="1:28" s="227" customFormat="1" ht="28.5" customHeight="1">
      <c r="A117" s="181" t="s">
        <v>708</v>
      </c>
      <c r="B117" s="182" t="s">
        <v>1098</v>
      </c>
      <c r="C117" s="186" t="s">
        <v>12380</v>
      </c>
      <c r="D117" s="230"/>
      <c r="E117" s="182" t="s">
        <v>1071</v>
      </c>
      <c r="F117" s="182" t="s">
        <v>708</v>
      </c>
      <c r="G117" s="182" t="s">
        <v>13177</v>
      </c>
      <c r="H117" s="183">
        <v>0</v>
      </c>
      <c r="I117" s="184" t="s">
        <v>1617</v>
      </c>
      <c r="J117" s="184" t="s">
        <v>4621</v>
      </c>
      <c r="K117" s="224"/>
      <c r="L117" s="224"/>
      <c r="M117" s="224"/>
      <c r="N117" s="224"/>
      <c r="O117" s="224"/>
      <c r="P117" s="185"/>
      <c r="Q117" s="225"/>
      <c r="R117" s="182" t="s">
        <v>2111</v>
      </c>
      <c r="S117" s="181" t="str">
        <f t="shared" ca="1" si="15"/>
        <v>ES</v>
      </c>
      <c r="T117" s="181" t="str">
        <f ca="1">IF(B117="","",IF(ISERROR(MATCH($J117,[3]SorP!$B$1:$B$6226,0)),"",INDIRECT("'SorP'!$A$"&amp;MATCH($S117&amp;$J117,[3]SorP!C:C,0))))</f>
        <v>ES-MD</v>
      </c>
      <c r="U117" s="201"/>
      <c r="V117" s="226">
        <f>IF(C117="",NA(),IF(OR(C117="Smelter not listed",C117="Smelter not yet identified"),MATCH($B117&amp;$D117,'[3]Smelter Look-up'!$J:$J,0),MATCH($B117&amp;$C117,'[3]Smelter Look-up'!$J:$J,0)))</f>
        <v>244</v>
      </c>
      <c r="X117" s="227">
        <f t="shared" si="13"/>
        <v>0</v>
      </c>
      <c r="AB117" s="228" t="str">
        <f t="shared" si="14"/>
        <v>GoldSEMPSA Joyeria Plateria S.A.</v>
      </c>
    </row>
    <row r="118" spans="1:28" s="227" customFormat="1" ht="28.5" customHeight="1">
      <c r="A118" s="181" t="s">
        <v>1620</v>
      </c>
      <c r="B118" s="182" t="s">
        <v>1098</v>
      </c>
      <c r="C118" s="186" t="s">
        <v>1619</v>
      </c>
      <c r="D118" s="230"/>
      <c r="E118" s="182" t="s">
        <v>1069</v>
      </c>
      <c r="F118" s="182" t="s">
        <v>1620</v>
      </c>
      <c r="G118" s="182" t="s">
        <v>13177</v>
      </c>
      <c r="H118" s="183">
        <v>0</v>
      </c>
      <c r="I118" s="184" t="s">
        <v>1621</v>
      </c>
      <c r="J118" s="184" t="s">
        <v>13532</v>
      </c>
      <c r="K118" s="224"/>
      <c r="L118" s="224"/>
      <c r="M118" s="224"/>
      <c r="N118" s="224"/>
      <c r="O118" s="224"/>
      <c r="P118" s="185"/>
      <c r="Q118" s="225"/>
      <c r="R118" s="182" t="s">
        <v>1198</v>
      </c>
      <c r="S118" s="181" t="str">
        <f t="shared" ca="1" si="15"/>
        <v>CN</v>
      </c>
      <c r="T118" s="181" t="str">
        <f ca="1">IF(B118="","",IF(ISERROR(MATCH($J118,[3]SorP!$B$1:$B$6226,0)),"",INDIRECT("'SorP'!$A$"&amp;MATCH($S118&amp;$J118,[3]SorP!C:C,0))))</f>
        <v>CN-SD</v>
      </c>
      <c r="U118" s="201"/>
      <c r="V118" s="226">
        <f>IF(C118="",NA(),IF(OR(C118="Smelter not listed",C118="Smelter not yet identified"),MATCH($B118&amp;$D118,'[3]Smelter Look-up'!$J:$J,0),MATCH($B118&amp;$C118,'[3]Smelter Look-up'!$J:$J,0)))</f>
        <v>255</v>
      </c>
      <c r="X118" s="227">
        <f t="shared" si="13"/>
        <v>0</v>
      </c>
      <c r="AB118" s="228" t="str">
        <f t="shared" si="14"/>
        <v>GoldShandong Tiancheng Biological Gold Industrial Co., Ltd.</v>
      </c>
    </row>
    <row r="119" spans="1:28" s="227" customFormat="1" ht="28.5" customHeight="1">
      <c r="A119" s="181" t="s">
        <v>709</v>
      </c>
      <c r="B119" s="182" t="s">
        <v>1098</v>
      </c>
      <c r="C119" s="186" t="s">
        <v>15931</v>
      </c>
      <c r="D119" s="230" t="s">
        <v>15931</v>
      </c>
      <c r="E119" s="182" t="s">
        <v>1069</v>
      </c>
      <c r="F119" s="182" t="s">
        <v>709</v>
      </c>
      <c r="G119" s="182" t="s">
        <v>13177</v>
      </c>
      <c r="H119" s="183" t="s">
        <v>15932</v>
      </c>
      <c r="I119" s="184" t="s">
        <v>15933</v>
      </c>
      <c r="J119" s="184" t="s">
        <v>15934</v>
      </c>
      <c r="K119" s="224" t="s">
        <v>15935</v>
      </c>
      <c r="L119" s="224" t="s">
        <v>15936</v>
      </c>
      <c r="M119" s="224"/>
      <c r="N119" s="224"/>
      <c r="O119" s="224"/>
      <c r="P119" s="185"/>
      <c r="Q119" s="225"/>
      <c r="R119" s="182" t="s">
        <v>15835</v>
      </c>
      <c r="S119" s="181" t="str">
        <f t="shared" ca="1" si="15"/>
        <v>CN</v>
      </c>
      <c r="T119" s="181" t="str">
        <f ca="1">IF(B119="","",IF(ISERROR(MATCH($J119,[3]SorP!$B$1:$B$6226,0)),"",INDIRECT("'SorP'!$A$"&amp;MATCH($S119&amp;$J119,[3]SorP!C:C,0))))</f>
        <v/>
      </c>
      <c r="U119" s="201"/>
      <c r="V119" s="226" t="e">
        <f>IF(C119="",NA(),IF(OR(C119="Smelter not listed",C119="Smelter not yet identified"),MATCH($B119&amp;$D119,'[3]Smelter Look-up'!$J:$J,0),MATCH($B119&amp;$C119,'[3]Smelter Look-up'!$J:$J,0)))</f>
        <v>#N/A</v>
      </c>
      <c r="X119" s="227">
        <f t="shared" si="13"/>
        <v>0</v>
      </c>
      <c r="AB119" s="228" t="str">
        <f t="shared" si="14"/>
        <v>GoldShandong Zhaojin Gold &amp; Silver Refinery Co. Ltd</v>
      </c>
    </row>
    <row r="120" spans="1:28" s="227" customFormat="1" ht="28.5" customHeight="1">
      <c r="A120" s="181" t="s">
        <v>1357</v>
      </c>
      <c r="B120" s="182" t="s">
        <v>1098</v>
      </c>
      <c r="C120" s="186" t="s">
        <v>2115</v>
      </c>
      <c r="D120" s="230"/>
      <c r="E120" s="182" t="s">
        <v>1069</v>
      </c>
      <c r="F120" s="182" t="s">
        <v>1357</v>
      </c>
      <c r="G120" s="182" t="s">
        <v>13177</v>
      </c>
      <c r="H120" s="183">
        <v>0</v>
      </c>
      <c r="I120" s="184" t="s">
        <v>1625</v>
      </c>
      <c r="J120" s="184" t="s">
        <v>13538</v>
      </c>
      <c r="K120" s="224"/>
      <c r="L120" s="224"/>
      <c r="M120" s="224"/>
      <c r="N120" s="224"/>
      <c r="O120" s="224"/>
      <c r="P120" s="185"/>
      <c r="Q120" s="225"/>
      <c r="R120" s="182" t="s">
        <v>15836</v>
      </c>
      <c r="S120" s="181" t="str">
        <f t="shared" ca="1" si="15"/>
        <v>CN</v>
      </c>
      <c r="T120" s="181" t="str">
        <f ca="1">IF(B120="","",IF(ISERROR(MATCH($J120,[3]SorP!$B$1:$B$6226,0)),"",INDIRECT("'SorP'!$A$"&amp;MATCH($S120&amp;$J120,[3]SorP!C:C,0))))</f>
        <v>CN-SC</v>
      </c>
      <c r="U120" s="201"/>
      <c r="V120" s="226">
        <f>IF(C120="",NA(),IF(OR(C120="Smelter not listed",C120="Smelter not yet identified"),MATCH($B120&amp;$D120,'[3]Smelter Look-up'!$J:$J,0),MATCH($B120&amp;$C120,'[3]Smelter Look-up'!$J:$J,0)))</f>
        <v>264</v>
      </c>
      <c r="X120" s="227">
        <f t="shared" si="13"/>
        <v>0</v>
      </c>
      <c r="AB120" s="228" t="str">
        <f t="shared" si="14"/>
        <v>GoldSichuan Tianze Precious Metals Co., Ltd.</v>
      </c>
    </row>
    <row r="121" spans="1:28" s="227" customFormat="1" ht="28.5" customHeight="1">
      <c r="A121" s="181" t="s">
        <v>711</v>
      </c>
      <c r="B121" s="182" t="s">
        <v>1098</v>
      </c>
      <c r="C121" s="186" t="s">
        <v>886</v>
      </c>
      <c r="D121" s="230" t="s">
        <v>886</v>
      </c>
      <c r="E121" s="182" t="s">
        <v>2383</v>
      </c>
      <c r="F121" s="182" t="s">
        <v>711</v>
      </c>
      <c r="G121" s="182" t="s">
        <v>13177</v>
      </c>
      <c r="H121" s="183" t="s">
        <v>15899</v>
      </c>
      <c r="I121" s="184" t="s">
        <v>1627</v>
      </c>
      <c r="J121" s="184" t="s">
        <v>11458</v>
      </c>
      <c r="K121" s="224"/>
      <c r="L121" s="224"/>
      <c r="M121" s="224"/>
      <c r="N121" s="224"/>
      <c r="O121" s="224"/>
      <c r="P121" s="185"/>
      <c r="Q121" s="225"/>
      <c r="R121" s="182" t="s">
        <v>15837</v>
      </c>
      <c r="S121" s="181" t="str">
        <f t="shared" ca="1" si="15"/>
        <v>TW</v>
      </c>
      <c r="T121" s="181" t="str">
        <f ca="1">IF(B121="","",IF(ISERROR(MATCH($J121,[3]SorP!$B$1:$B$6226,0)),"",INDIRECT("'SorP'!$A$"&amp;MATCH($S121&amp;$J121,[3]SorP!C:C,0))))</f>
        <v>TW-TNN</v>
      </c>
      <c r="U121" s="201"/>
      <c r="V121" s="226">
        <f>IF(C121="",NA(),IF(OR(C121="Smelter not listed",C121="Smelter not yet identified"),MATCH($B121&amp;$D121,'[3]Smelter Look-up'!$J:$J,0),MATCH($B121&amp;$C121,'[3]Smelter Look-up'!$J:$J,0)))</f>
        <v>269</v>
      </c>
      <c r="X121" s="227">
        <f t="shared" si="13"/>
        <v>0</v>
      </c>
      <c r="AB121" s="228" t="str">
        <f t="shared" si="14"/>
        <v>GoldSolar Applied Materials Technology Corp.</v>
      </c>
    </row>
    <row r="122" spans="1:28" s="227" customFormat="1" ht="28.5" customHeight="1">
      <c r="A122" s="181" t="s">
        <v>712</v>
      </c>
      <c r="B122" s="182" t="s">
        <v>1098</v>
      </c>
      <c r="C122" s="186" t="s">
        <v>54</v>
      </c>
      <c r="D122" s="230"/>
      <c r="E122" s="182" t="s">
        <v>1077</v>
      </c>
      <c r="F122" s="182" t="s">
        <v>712</v>
      </c>
      <c r="G122" s="182" t="s">
        <v>13177</v>
      </c>
      <c r="H122" s="183">
        <v>0</v>
      </c>
      <c r="I122" s="184" t="s">
        <v>1628</v>
      </c>
      <c r="J122" s="184" t="s">
        <v>2165</v>
      </c>
      <c r="K122" s="224"/>
      <c r="L122" s="224"/>
      <c r="M122" s="224"/>
      <c r="N122" s="224"/>
      <c r="O122" s="224"/>
      <c r="P122" s="185"/>
      <c r="Q122" s="225"/>
      <c r="R122" s="182" t="s">
        <v>15838</v>
      </c>
      <c r="S122" s="181" t="str">
        <f t="shared" ca="1" si="15"/>
        <v>JP</v>
      </c>
      <c r="T122" s="181" t="str">
        <f ca="1">IF(B122="","",IF(ISERROR(MATCH($J122,[3]SorP!$B$1:$B$6226,0)),"",INDIRECT("'SorP'!$A$"&amp;MATCH($S122&amp;$J122,[3]SorP!C:C,0))))</f>
        <v>JP-38</v>
      </c>
      <c r="U122" s="201"/>
      <c r="V122" s="226">
        <f>IF(C122="",NA(),IF(OR(C122="Smelter not listed",C122="Smelter not yet identified"),MATCH($B122&amp;$D122,'[3]Smelter Look-up'!$J:$J,0),MATCH($B122&amp;$C122,'[3]Smelter Look-up'!$J:$J,0)))</f>
        <v>276</v>
      </c>
      <c r="X122" s="227">
        <f t="shared" si="13"/>
        <v>0</v>
      </c>
      <c r="AB122" s="228" t="str">
        <f t="shared" si="14"/>
        <v>GoldSumitomo Metal Mining Co., Ltd.</v>
      </c>
    </row>
    <row r="123" spans="1:28" s="227" customFormat="1" ht="28.5" customHeight="1">
      <c r="A123" s="181" t="s">
        <v>15294</v>
      </c>
      <c r="B123" s="182" t="s">
        <v>1098</v>
      </c>
      <c r="C123" s="186" t="s">
        <v>15293</v>
      </c>
      <c r="D123" s="230"/>
      <c r="E123" s="182" t="s">
        <v>2383</v>
      </c>
      <c r="F123" s="182" t="s">
        <v>15294</v>
      </c>
      <c r="G123" s="182" t="s">
        <v>13177</v>
      </c>
      <c r="H123" s="183">
        <v>0</v>
      </c>
      <c r="I123" s="184" t="s">
        <v>1665</v>
      </c>
      <c r="J123" s="184" t="s">
        <v>1665</v>
      </c>
      <c r="K123" s="224"/>
      <c r="L123" s="224"/>
      <c r="M123" s="224"/>
      <c r="N123" s="224"/>
      <c r="O123" s="224"/>
      <c r="P123" s="185"/>
      <c r="Q123" s="225"/>
      <c r="R123" s="182" t="s">
        <v>15839</v>
      </c>
      <c r="S123" s="181" t="str">
        <f t="shared" ca="1" si="15"/>
        <v>TW</v>
      </c>
      <c r="T123" s="181" t="str">
        <f ca="1">IF(B123="","",IF(ISERROR(MATCH($J123,[3]SorP!$B$1:$B$6226,0)),"",INDIRECT("'SorP'!$A$"&amp;MATCH($S123&amp;$J123,[3]SorP!C:C,0))))</f>
        <v>TW-TAO</v>
      </c>
      <c r="U123" s="201"/>
      <c r="V123" s="226">
        <f>IF(C123="",NA(),IF(OR(C123="Smelter not listed",C123="Smelter not yet identified"),MATCH($B123&amp;$D123,'[3]Smelter Look-up'!$J:$J,0),MATCH($B123&amp;$C123,'[3]Smelter Look-up'!$J:$J,0)))</f>
        <v>279</v>
      </c>
      <c r="X123" s="227">
        <f t="shared" si="13"/>
        <v>0</v>
      </c>
      <c r="AB123" s="228" t="str">
        <f t="shared" si="14"/>
        <v>GoldSuper Dragon Technology Co., Ltd.</v>
      </c>
    </row>
    <row r="124" spans="1:28" s="227" customFormat="1" ht="28.5" customHeight="1">
      <c r="A124" s="181" t="s">
        <v>763</v>
      </c>
      <c r="B124" s="182" t="s">
        <v>1099</v>
      </c>
      <c r="C124" s="186" t="s">
        <v>1754</v>
      </c>
      <c r="D124" s="230" t="s">
        <v>15951</v>
      </c>
      <c r="E124" s="182" t="s">
        <v>859</v>
      </c>
      <c r="F124" s="182" t="s">
        <v>763</v>
      </c>
      <c r="G124" s="182" t="s">
        <v>13177</v>
      </c>
      <c r="H124" s="183" t="s">
        <v>15891</v>
      </c>
      <c r="I124" s="184" t="s">
        <v>1753</v>
      </c>
      <c r="J124" s="184" t="s">
        <v>15891</v>
      </c>
      <c r="K124" s="224" t="s">
        <v>15892</v>
      </c>
      <c r="L124" s="224" t="s">
        <v>15893</v>
      </c>
      <c r="M124" s="224"/>
      <c r="N124" s="224"/>
      <c r="O124" s="224"/>
      <c r="P124" s="185"/>
      <c r="Q124" s="225"/>
      <c r="R124" s="182" t="s">
        <v>15840</v>
      </c>
      <c r="S124" s="181" t="str">
        <f t="shared" ca="1" si="15"/>
        <v>TH</v>
      </c>
      <c r="T124" s="181" t="str">
        <f ca="1">IF(B124="","",IF(ISERROR(MATCH($J124,[3]SorP!$B$1:$B$6226,0)),"",INDIRECT("'SorP'!$A$"&amp;MATCH($S124&amp;$J124,[3]SorP!C:C,0))))</f>
        <v/>
      </c>
      <c r="U124" s="201"/>
      <c r="V124" s="226">
        <f>IF(C124="",NA(),IF(OR(C124="Smelter not listed",C124="Smelter not yet identified"),MATCH($B124&amp;$D124,'[3]Smelter Look-up'!$J:$J,0),MATCH($B124&amp;$C124,'[3]Smelter Look-up'!$J:$J,0)))</f>
        <v>546</v>
      </c>
      <c r="X124" s="227">
        <f t="shared" si="13"/>
        <v>0</v>
      </c>
      <c r="AB124" s="228" t="str">
        <f t="shared" si="14"/>
        <v>TinThailand Smelting &amp; Refining Co Ltd</v>
      </c>
    </row>
    <row r="125" spans="1:28" s="227" customFormat="1" ht="28.5" customHeight="1">
      <c r="A125" s="181" t="s">
        <v>714</v>
      </c>
      <c r="B125" s="182" t="s">
        <v>1098</v>
      </c>
      <c r="C125" s="186" t="s">
        <v>2169</v>
      </c>
      <c r="D125" s="230"/>
      <c r="E125" s="182" t="s">
        <v>1069</v>
      </c>
      <c r="F125" s="182" t="s">
        <v>714</v>
      </c>
      <c r="G125" s="182" t="s">
        <v>13177</v>
      </c>
      <c r="H125" s="183">
        <v>0</v>
      </c>
      <c r="I125" s="184" t="s">
        <v>1625</v>
      </c>
      <c r="J125" s="184" t="s">
        <v>13538</v>
      </c>
      <c r="K125" s="224"/>
      <c r="L125" s="224"/>
      <c r="M125" s="224"/>
      <c r="N125" s="224"/>
      <c r="O125" s="224"/>
      <c r="P125" s="185"/>
      <c r="Q125" s="225"/>
      <c r="R125" s="182" t="s">
        <v>610</v>
      </c>
      <c r="S125" s="181" t="str">
        <f t="shared" ca="1" si="15"/>
        <v>CN</v>
      </c>
      <c r="T125" s="181" t="str">
        <f ca="1">IF(B125="","",IF(ISERROR(MATCH($J125,[3]SorP!$B$1:$B$6226,0)),"",INDIRECT("'SorP'!$A$"&amp;MATCH($S125&amp;$J125,[3]SorP!C:C,0))))</f>
        <v>CN-SC</v>
      </c>
      <c r="U125" s="201"/>
      <c r="V125" s="226">
        <f>IF(C125="",NA(),IF(OR(C125="Smelter not listed",C125="Smelter not yet identified"),MATCH($B125&amp;$D125,'[3]Smelter Look-up'!$J:$J,0),MATCH($B125&amp;$C125,'[3]Smelter Look-up'!$J:$J,0)))</f>
        <v>98</v>
      </c>
      <c r="X125" s="227">
        <f t="shared" si="13"/>
        <v>0</v>
      </c>
      <c r="AB125" s="228" t="str">
        <f t="shared" si="14"/>
        <v>GoldGreat Wall Precious Metals Co., Ltd. of CBPM</v>
      </c>
    </row>
    <row r="126" spans="1:28" s="227" customFormat="1" ht="28.5" customHeight="1">
      <c r="A126" s="181" t="s">
        <v>715</v>
      </c>
      <c r="B126" s="182" t="s">
        <v>1098</v>
      </c>
      <c r="C126" s="186" t="s">
        <v>15952</v>
      </c>
      <c r="D126" s="230" t="s">
        <v>15937</v>
      </c>
      <c r="E126" s="182" t="s">
        <v>1069</v>
      </c>
      <c r="F126" s="182" t="s">
        <v>715</v>
      </c>
      <c r="G126" s="182" t="s">
        <v>13177</v>
      </c>
      <c r="H126" s="183"/>
      <c r="I126" s="184"/>
      <c r="J126" s="184"/>
      <c r="K126" s="224"/>
      <c r="L126" s="224"/>
      <c r="M126" s="224"/>
      <c r="N126" s="224"/>
      <c r="O126" s="224"/>
      <c r="P126" s="185"/>
      <c r="Q126" s="225"/>
      <c r="R126" s="182" t="s">
        <v>15841</v>
      </c>
      <c r="S126" s="181" t="str">
        <f t="shared" ca="1" si="15"/>
        <v>CN</v>
      </c>
      <c r="T126" s="181" t="str">
        <f ca="1">IF(B126="","",IF(ISERROR(MATCH($J126,[3]SorP!$B$1:$B$6226,0)),"",INDIRECT("'SorP'!$A$"&amp;MATCH($S126&amp;$J126,[3]SorP!C:C,0))))</f>
        <v/>
      </c>
      <c r="U126" s="201"/>
      <c r="V126" s="226" t="e">
        <f>IF(C126="",NA(),IF(OR(C126="Smelter not listed",C126="Smelter not yet identified"),MATCH($B126&amp;$D126,'[3]Smelter Look-up'!$J:$J,0),MATCH($B126&amp;$C126,'[3]Smelter Look-up'!$J:$J,0)))</f>
        <v>#N/A</v>
      </c>
      <c r="X126" s="227">
        <f t="shared" si="13"/>
        <v>0</v>
      </c>
      <c r="AB126" s="228" t="str">
        <f t="shared" si="14"/>
        <v>GoldShandong Gold Mining (Laizhou)</v>
      </c>
    </row>
    <row r="127" spans="1:28" s="227" customFormat="1" ht="28.5" customHeight="1">
      <c r="A127" s="181" t="s">
        <v>716</v>
      </c>
      <c r="B127" s="182" t="s">
        <v>1098</v>
      </c>
      <c r="C127" s="186" t="s">
        <v>2117</v>
      </c>
      <c r="D127" s="230"/>
      <c r="E127" s="182" t="s">
        <v>1077</v>
      </c>
      <c r="F127" s="182" t="s">
        <v>716</v>
      </c>
      <c r="G127" s="182" t="s">
        <v>13177</v>
      </c>
      <c r="H127" s="183">
        <v>0</v>
      </c>
      <c r="I127" s="184" t="s">
        <v>1635</v>
      </c>
      <c r="J127" s="184" t="s">
        <v>1547</v>
      </c>
      <c r="K127" s="224"/>
      <c r="L127" s="224"/>
      <c r="M127" s="224"/>
      <c r="N127" s="224"/>
      <c r="O127" s="224"/>
      <c r="P127" s="185"/>
      <c r="Q127" s="225"/>
      <c r="R127" s="182" t="s">
        <v>15713</v>
      </c>
      <c r="S127" s="181" t="str">
        <f t="shared" ca="1" si="15"/>
        <v>JP</v>
      </c>
      <c r="T127" s="181" t="str">
        <f ca="1">IF(B127="","",IF(ISERROR(MATCH($J127,[3]SorP!$B$1:$B$6226,0)),"",INDIRECT("'SorP'!$A$"&amp;MATCH($S127&amp;$J127,[3]SorP!C:C,0))))</f>
        <v>JP-11</v>
      </c>
      <c r="U127" s="201"/>
      <c r="V127" s="226">
        <f>IF(C127="",NA(),IF(OR(C127="Smelter not listed",C127="Smelter not yet identified"),MATCH($B127&amp;$D127,'[3]Smelter Look-up'!$J:$J,0),MATCH($B127&amp;$C127,'[3]Smelter Look-up'!$J:$J,0)))</f>
        <v>294</v>
      </c>
      <c r="X127" s="227">
        <f t="shared" si="13"/>
        <v>0</v>
      </c>
      <c r="AB127" s="228" t="str">
        <f t="shared" si="14"/>
        <v>GoldTokuriki Honten Co., Ltd.</v>
      </c>
    </row>
    <row r="128" spans="1:28" s="227" customFormat="1" ht="28.5" customHeight="1">
      <c r="A128" s="181" t="s">
        <v>717</v>
      </c>
      <c r="B128" s="182" t="s">
        <v>1098</v>
      </c>
      <c r="C128" s="186" t="s">
        <v>2150</v>
      </c>
      <c r="D128" s="230"/>
      <c r="E128" s="182" t="s">
        <v>1069</v>
      </c>
      <c r="F128" s="182" t="s">
        <v>717</v>
      </c>
      <c r="G128" s="182" t="s">
        <v>13177</v>
      </c>
      <c r="H128" s="183">
        <v>0</v>
      </c>
      <c r="I128" s="184" t="s">
        <v>1636</v>
      </c>
      <c r="J128" s="184" t="s">
        <v>13529</v>
      </c>
      <c r="K128" s="224"/>
      <c r="L128" s="224"/>
      <c r="M128" s="224"/>
      <c r="N128" s="224"/>
      <c r="O128" s="224"/>
      <c r="P128" s="185"/>
      <c r="Q128" s="225"/>
      <c r="R128" s="182" t="s">
        <v>15842</v>
      </c>
      <c r="S128" s="181" t="str">
        <f t="shared" ca="1" si="15"/>
        <v>CN</v>
      </c>
      <c r="T128" s="181" t="str">
        <f ca="1">IF(B128="","",IF(ISERROR(MATCH($J128,[3]SorP!$B$1:$B$6226,0)),"",INDIRECT("'SorP'!$A$"&amp;MATCH($S128&amp;$J128,[3]SorP!C:C,0))))</f>
        <v>CN-AH</v>
      </c>
      <c r="U128" s="201"/>
      <c r="V128" s="226">
        <f>IF(C128="",NA(),IF(OR(C128="Smelter not listed",C128="Smelter not yet identified"),MATCH($B128&amp;$D128,'[3]Smelter Look-up'!$J:$J,0),MATCH($B128&amp;$C128,'[3]Smelter Look-up'!$J:$J,0)))</f>
        <v>295</v>
      </c>
      <c r="X128" s="227">
        <f t="shared" si="13"/>
        <v>0</v>
      </c>
      <c r="AB128" s="228" t="str">
        <f t="shared" si="14"/>
        <v>GoldTongling Nonferrous Metals Group Co., Ltd.</v>
      </c>
    </row>
    <row r="129" spans="1:28" s="227" customFormat="1" ht="28.5" customHeight="1">
      <c r="A129" s="181" t="s">
        <v>718</v>
      </c>
      <c r="B129" s="182" t="s">
        <v>1098</v>
      </c>
      <c r="C129" s="186" t="s">
        <v>593</v>
      </c>
      <c r="D129" s="230"/>
      <c r="E129" s="182" t="s">
        <v>1080</v>
      </c>
      <c r="F129" s="182" t="s">
        <v>718</v>
      </c>
      <c r="G129" s="182" t="s">
        <v>13177</v>
      </c>
      <c r="H129" s="183">
        <v>0</v>
      </c>
      <c r="I129" s="184" t="s">
        <v>1639</v>
      </c>
      <c r="J129" s="184" t="s">
        <v>12816</v>
      </c>
      <c r="K129" s="224"/>
      <c r="L129" s="224"/>
      <c r="M129" s="224"/>
      <c r="N129" s="224"/>
      <c r="O129" s="224"/>
      <c r="P129" s="185"/>
      <c r="Q129" s="225"/>
      <c r="R129" s="182" t="s">
        <v>15843</v>
      </c>
      <c r="S129" s="181" t="str">
        <f t="shared" ca="1" si="15"/>
        <v>KR</v>
      </c>
      <c r="T129" s="181" t="str">
        <f ca="1">IF(B129="","",IF(ISERROR(MATCH($J129,[3]SorP!$B$1:$B$6226,0)),"",INDIRECT("'SorP'!$A$"&amp;MATCH($S129&amp;$J129,[3]SorP!C:C,0))))</f>
        <v>KR-44</v>
      </c>
      <c r="U129" s="201"/>
      <c r="V129" s="226">
        <f>IF(C129="",NA(),IF(OR(C129="Smelter not listed",C129="Smelter not yet identified"),MATCH($B129&amp;$D129,'[3]Smelter Look-up'!$J:$J,0),MATCH($B129&amp;$C129,'[3]Smelter Look-up'!$J:$J,0)))</f>
        <v>299</v>
      </c>
      <c r="X129" s="227">
        <f t="shared" si="13"/>
        <v>0</v>
      </c>
      <c r="AB129" s="228" t="str">
        <f t="shared" si="14"/>
        <v>GoldTorecom</v>
      </c>
    </row>
    <row r="130" spans="1:28" s="227" customFormat="1" ht="28.5" customHeight="1">
      <c r="A130" s="181" t="s">
        <v>719</v>
      </c>
      <c r="B130" s="182" t="s">
        <v>1098</v>
      </c>
      <c r="C130" s="186" t="s">
        <v>2283</v>
      </c>
      <c r="D130" s="230"/>
      <c r="E130" s="182" t="s">
        <v>1064</v>
      </c>
      <c r="F130" s="182" t="s">
        <v>719</v>
      </c>
      <c r="G130" s="182" t="s">
        <v>13177</v>
      </c>
      <c r="H130" s="183">
        <v>0</v>
      </c>
      <c r="I130" s="184" t="s">
        <v>1641</v>
      </c>
      <c r="J130" s="184" t="s">
        <v>3104</v>
      </c>
      <c r="K130" s="224"/>
      <c r="L130" s="224"/>
      <c r="M130" s="224"/>
      <c r="N130" s="224"/>
      <c r="O130" s="224"/>
      <c r="P130" s="185"/>
      <c r="Q130" s="225"/>
      <c r="R130" s="182" t="s">
        <v>15844</v>
      </c>
      <c r="S130" s="181" t="str">
        <f t="shared" ca="1" si="15"/>
        <v>BE</v>
      </c>
      <c r="T130" s="181" t="str">
        <f ca="1">IF(B130="","",IF(ISERROR(MATCH($J130,[3]SorP!$B$1:$B$6226,0)),"",INDIRECT("'SorP'!$A$"&amp;MATCH($S130&amp;$J130,[3]SorP!C:C,0))))</f>
        <v>BE-VAN</v>
      </c>
      <c r="U130" s="201"/>
      <c r="V130" s="226">
        <f>IF(C130="",NA(),IF(OR(C130="Smelter not listed",C130="Smelter not yet identified"),MATCH($B130&amp;$D130,'[3]Smelter Look-up'!$J:$J,0),MATCH($B130&amp;$C130,'[3]Smelter Look-up'!$J:$J,0)))</f>
        <v>303</v>
      </c>
      <c r="X130" s="227">
        <f t="shared" si="13"/>
        <v>0</v>
      </c>
      <c r="AB130" s="228" t="str">
        <f t="shared" si="14"/>
        <v>GoldUmicore S.A. Business Unit Precious Metals Refining</v>
      </c>
    </row>
    <row r="131" spans="1:28" s="227" customFormat="1" ht="28.5" customHeight="1">
      <c r="A131" s="181" t="s">
        <v>720</v>
      </c>
      <c r="B131" s="182" t="s">
        <v>1098</v>
      </c>
      <c r="C131" s="186" t="s">
        <v>792</v>
      </c>
      <c r="D131" s="230"/>
      <c r="E131" s="182" t="s">
        <v>2384</v>
      </c>
      <c r="F131" s="182" t="s">
        <v>720</v>
      </c>
      <c r="G131" s="182" t="s">
        <v>13177</v>
      </c>
      <c r="H131" s="183">
        <v>0</v>
      </c>
      <c r="I131" s="184" t="s">
        <v>1643</v>
      </c>
      <c r="J131" s="184" t="s">
        <v>1583</v>
      </c>
      <c r="K131" s="224"/>
      <c r="L131" s="224"/>
      <c r="M131" s="224"/>
      <c r="N131" s="224"/>
      <c r="O131" s="224"/>
      <c r="P131" s="185"/>
      <c r="Q131" s="225"/>
      <c r="R131" s="182" t="s">
        <v>13714</v>
      </c>
      <c r="S131" s="181" t="str">
        <f t="shared" ca="1" si="15"/>
        <v>US</v>
      </c>
      <c r="T131" s="181" t="str">
        <f ca="1">IF(B131="","",IF(ISERROR(MATCH($J131,[3]SorP!$B$1:$B$6226,0)),"",INDIRECT("'SorP'!$A$"&amp;MATCH($S131&amp;$J131,[3]SorP!C:C,0))))</f>
        <v>US-NY</v>
      </c>
      <c r="U131" s="201"/>
      <c r="V131" s="226">
        <f>IF(C131="",NA(),IF(OR(C131="Smelter not listed",C131="Smelter not yet identified"),MATCH($B131&amp;$D131,'[3]Smelter Look-up'!$J:$J,0),MATCH($B131&amp;$C131,'[3]Smelter Look-up'!$J:$J,0)))</f>
        <v>304</v>
      </c>
      <c r="X131" s="227">
        <f t="shared" si="13"/>
        <v>0</v>
      </c>
      <c r="AB131" s="228" t="str">
        <f t="shared" si="14"/>
        <v>GoldUnited Precious Metal Refining, Inc.</v>
      </c>
    </row>
    <row r="132" spans="1:28" s="227" customFormat="1" ht="28.5" customHeight="1">
      <c r="A132" s="181" t="s">
        <v>721</v>
      </c>
      <c r="B132" s="182" t="s">
        <v>1098</v>
      </c>
      <c r="C132" s="186" t="s">
        <v>2285</v>
      </c>
      <c r="D132" s="230"/>
      <c r="E132" s="182" t="s">
        <v>1067</v>
      </c>
      <c r="F132" s="182" t="s">
        <v>721</v>
      </c>
      <c r="G132" s="182" t="s">
        <v>13177</v>
      </c>
      <c r="H132" s="183">
        <v>0</v>
      </c>
      <c r="I132" s="184" t="s">
        <v>1644</v>
      </c>
      <c r="J132" s="184" t="s">
        <v>1517</v>
      </c>
      <c r="K132" s="224"/>
      <c r="L132" s="224"/>
      <c r="M132" s="224"/>
      <c r="N132" s="224"/>
      <c r="O132" s="224"/>
      <c r="P132" s="185"/>
      <c r="Q132" s="225"/>
      <c r="R132" s="182" t="s">
        <v>13713</v>
      </c>
      <c r="S132" s="181" t="str">
        <f t="shared" ca="1" si="15"/>
        <v>CH</v>
      </c>
      <c r="T132" s="181" t="str">
        <f ca="1">IF(B132="","",IF(ISERROR(MATCH($J132,[3]SorP!$B$1:$B$6226,0)),"",INDIRECT("'SorP'!$A$"&amp;MATCH($S132&amp;$J132,[3]SorP!C:C,0))))</f>
        <v>CH-TI</v>
      </c>
      <c r="U132" s="201"/>
      <c r="V132" s="226">
        <f>IF(C132="",NA(),IF(OR(C132="Smelter not listed",C132="Smelter not yet identified"),MATCH($B132&amp;$D132,'[3]Smelter Look-up'!$J:$J,0),MATCH($B132&amp;$C132,'[3]Smelter Look-up'!$J:$J,0)))</f>
        <v>305</v>
      </c>
      <c r="X132" s="227">
        <f t="shared" si="13"/>
        <v>0</v>
      </c>
      <c r="AB132" s="228" t="str">
        <f t="shared" si="14"/>
        <v>GoldValcambi S.A.</v>
      </c>
    </row>
    <row r="133" spans="1:28" s="227" customFormat="1" ht="28.5" customHeight="1">
      <c r="A133" s="181" t="s">
        <v>14965</v>
      </c>
      <c r="B133" s="182" t="s">
        <v>1099</v>
      </c>
      <c r="C133" s="186" t="s">
        <v>14964</v>
      </c>
      <c r="D133" s="230"/>
      <c r="E133" s="182" t="s">
        <v>863</v>
      </c>
      <c r="F133" s="182" t="s">
        <v>14965</v>
      </c>
      <c r="G133" s="182" t="s">
        <v>13177</v>
      </c>
      <c r="H133" s="183">
        <v>0</v>
      </c>
      <c r="I133" s="184" t="s">
        <v>14988</v>
      </c>
      <c r="J133" s="184" t="s">
        <v>12119</v>
      </c>
      <c r="K133" s="224"/>
      <c r="L133" s="224"/>
      <c r="M133" s="224"/>
      <c r="N133" s="224"/>
      <c r="O133" s="224"/>
      <c r="P133" s="185"/>
      <c r="Q133" s="225"/>
      <c r="R133" s="182" t="s">
        <v>15845</v>
      </c>
      <c r="S133" s="181" t="str">
        <f t="shared" ca="1" si="15"/>
        <v>VN</v>
      </c>
      <c r="T133" s="181" t="str">
        <f ca="1">IF(B133="","",IF(ISERROR(MATCH($J133,[3]SorP!$B$1:$B$6226,0)),"",INDIRECT("'SorP'!$A$"&amp;MATCH($S133&amp;$J133,[3]SorP!C:C,0))))</f>
        <v>VN-HN</v>
      </c>
      <c r="U133" s="201"/>
      <c r="V133" s="226">
        <f>IF(C133="",NA(),IF(OR(C133="Smelter not listed",C133="Smelter not yet identified"),MATCH($B133&amp;$D133,'[3]Smelter Look-up'!$J:$J,0),MATCH($B133&amp;$C133,'[3]Smelter Look-up'!$J:$J,0)))</f>
        <v>555</v>
      </c>
      <c r="X133" s="227">
        <f t="shared" si="13"/>
        <v>0</v>
      </c>
      <c r="AB133" s="228" t="str">
        <f t="shared" si="14"/>
        <v>TinVQB Mineral and Trading Group JSC</v>
      </c>
    </row>
    <row r="134" spans="1:28" s="227" customFormat="1" ht="28.5" customHeight="1">
      <c r="A134" s="181" t="s">
        <v>722</v>
      </c>
      <c r="B134" s="182" t="s">
        <v>1098</v>
      </c>
      <c r="C134" s="186" t="s">
        <v>2440</v>
      </c>
      <c r="D134" s="230"/>
      <c r="E134" s="182" t="s">
        <v>1062</v>
      </c>
      <c r="F134" s="182" t="s">
        <v>722</v>
      </c>
      <c r="G134" s="182" t="s">
        <v>13177</v>
      </c>
      <c r="H134" s="183">
        <v>0</v>
      </c>
      <c r="I134" s="184" t="s">
        <v>1645</v>
      </c>
      <c r="J134" s="184" t="s">
        <v>1646</v>
      </c>
      <c r="K134" s="224"/>
      <c r="L134" s="224"/>
      <c r="M134" s="224"/>
      <c r="N134" s="224"/>
      <c r="O134" s="224"/>
      <c r="P134" s="185"/>
      <c r="Q134" s="225"/>
      <c r="R134" s="182" t="s">
        <v>15846</v>
      </c>
      <c r="S134" s="181" t="str">
        <f t="shared" ca="1" si="15"/>
        <v>AU</v>
      </c>
      <c r="T134" s="181" t="str">
        <f ca="1">IF(B134="","",IF(ISERROR(MATCH($J134,[3]SorP!$B$1:$B$6226,0)),"",INDIRECT("'SorP'!$A$"&amp;MATCH($S134&amp;$J134,[3]SorP!C:C,0))))</f>
        <v>AU-WA</v>
      </c>
      <c r="U134" s="201"/>
      <c r="V134" s="226">
        <f>IF(C134="",NA(),IF(OR(C134="Smelter not listed",C134="Smelter not yet identified"),MATCH($B134&amp;$D134,'[3]Smelter Look-up'!$J:$J,0),MATCH($B134&amp;$C134,'[3]Smelter Look-up'!$J:$J,0)))</f>
        <v>307</v>
      </c>
      <c r="X134" s="227">
        <f t="shared" si="13"/>
        <v>0</v>
      </c>
      <c r="AB134" s="228" t="str">
        <f t="shared" si="14"/>
        <v>GoldWestern Australian Mint (T/a The Perth Mint)</v>
      </c>
    </row>
    <row r="135" spans="1:28" s="227" customFormat="1" ht="28.5" customHeight="1">
      <c r="A135" s="181" t="s">
        <v>764</v>
      </c>
      <c r="B135" s="182" t="s">
        <v>1099</v>
      </c>
      <c r="C135" s="186" t="s">
        <v>2484</v>
      </c>
      <c r="D135" s="230"/>
      <c r="E135" s="182" t="s">
        <v>1065</v>
      </c>
      <c r="F135" s="182" t="s">
        <v>764</v>
      </c>
      <c r="G135" s="182" t="s">
        <v>13177</v>
      </c>
      <c r="H135" s="183">
        <v>0</v>
      </c>
      <c r="I135" s="184" t="s">
        <v>1725</v>
      </c>
      <c r="J135" s="184" t="s">
        <v>1729</v>
      </c>
      <c r="K135" s="224"/>
      <c r="L135" s="224"/>
      <c r="M135" s="224"/>
      <c r="N135" s="224"/>
      <c r="O135" s="224"/>
      <c r="P135" s="185"/>
      <c r="Q135" s="225"/>
      <c r="R135" s="182" t="s">
        <v>15847</v>
      </c>
      <c r="S135" s="181" t="str">
        <f t="shared" ca="1" si="15"/>
        <v>BR</v>
      </c>
      <c r="T135" s="181" t="str">
        <f ca="1">IF(B135="","",IF(ISERROR(MATCH($J135,[3]SorP!$B$1:$B$6226,0)),"",INDIRECT("'SorP'!$A$"&amp;MATCH($S135&amp;$J135,[3]SorP!C:C,0))))</f>
        <v>BR-RO</v>
      </c>
      <c r="U135" s="201"/>
      <c r="V135" s="226">
        <f>IF(C135="",NA(),IF(OR(C135="Smelter not listed",C135="Smelter not yet identified"),MATCH($B135&amp;$D135,'[3]Smelter Look-up'!$J:$J,0),MATCH($B135&amp;$C135,'[3]Smelter Look-up'!$J:$J,0)))</f>
        <v>556</v>
      </c>
      <c r="X135" s="227">
        <f t="shared" si="13"/>
        <v>0</v>
      </c>
      <c r="AB135" s="228" t="str">
        <f t="shared" si="14"/>
        <v>TinWhite Solder Metalurgia e Mineracao Ltda.</v>
      </c>
    </row>
    <row r="136" spans="1:28" s="227" customFormat="1" ht="28.5" customHeight="1">
      <c r="A136" s="181" t="s">
        <v>775</v>
      </c>
      <c r="B136" s="182" t="s">
        <v>1101</v>
      </c>
      <c r="C136" s="186" t="s">
        <v>2490</v>
      </c>
      <c r="D136" s="230"/>
      <c r="E136" s="182" t="s">
        <v>1063</v>
      </c>
      <c r="F136" s="182" t="s">
        <v>775</v>
      </c>
      <c r="G136" s="182">
        <v>0</v>
      </c>
      <c r="H136" s="183">
        <v>0</v>
      </c>
      <c r="I136" s="184" t="s">
        <v>1785</v>
      </c>
      <c r="J136" s="184" t="s">
        <v>2761</v>
      </c>
      <c r="K136" s="224"/>
      <c r="L136" s="224"/>
      <c r="M136" s="224"/>
      <c r="N136" s="224"/>
      <c r="O136" s="224"/>
      <c r="P136" s="185"/>
      <c r="Q136" s="225"/>
      <c r="R136" s="182" t="s">
        <v>12379</v>
      </c>
      <c r="S136" s="181" t="str">
        <f t="shared" ca="1" si="15"/>
        <v>AT</v>
      </c>
      <c r="T136" s="181" t="str">
        <f ca="1">IF(B136="","",IF(ISERROR(MATCH($J136,[3]SorP!$B$1:$B$6226,0)),"",INDIRECT("'SorP'!$A$"&amp;MATCH($S136&amp;$J136,[3]SorP!C:C,0))))</f>
        <v>AT-6</v>
      </c>
      <c r="U136" s="201"/>
      <c r="V136" s="226">
        <f>IF(C136="",NA(),IF(OR(C136="Smelter not listed",C136="Smelter not yet identified"),MATCH($B136&amp;$D136,'[3]Smelter Look-up'!$J:$J,0),MATCH($B136&amp;$C136,'[3]Smelter Look-up'!$J:$J,0)))</f>
        <v>655</v>
      </c>
      <c r="X136" s="227">
        <f t="shared" si="13"/>
        <v>0</v>
      </c>
      <c r="AB136" s="228" t="str">
        <f t="shared" si="14"/>
        <v>TungstenWolfram Bergbau und Hutten AG</v>
      </c>
    </row>
    <row r="137" spans="1:28" s="227" customFormat="1" ht="28.5" customHeight="1">
      <c r="A137" s="181" t="s">
        <v>776</v>
      </c>
      <c r="B137" s="182" t="s">
        <v>1101</v>
      </c>
      <c r="C137" s="186" t="s">
        <v>1348</v>
      </c>
      <c r="D137" s="230"/>
      <c r="E137" s="182" t="s">
        <v>1069</v>
      </c>
      <c r="F137" s="182" t="s">
        <v>776</v>
      </c>
      <c r="G137" s="182">
        <v>0</v>
      </c>
      <c r="H137" s="183">
        <v>0</v>
      </c>
      <c r="I137" s="184" t="s">
        <v>1788</v>
      </c>
      <c r="J137" s="184" t="s">
        <v>13530</v>
      </c>
      <c r="K137" s="224"/>
      <c r="L137" s="224"/>
      <c r="M137" s="224"/>
      <c r="N137" s="224"/>
      <c r="O137" s="224"/>
      <c r="P137" s="185"/>
      <c r="Q137" s="225"/>
      <c r="R137" s="182"/>
      <c r="S137" s="181"/>
      <c r="T137" s="181"/>
      <c r="U137" s="201"/>
      <c r="V137" s="226"/>
      <c r="AB137" s="228"/>
    </row>
    <row r="138" spans="1:28" s="227" customFormat="1" ht="28.5" customHeight="1">
      <c r="A138" s="181" t="s">
        <v>723</v>
      </c>
      <c r="B138" s="182" t="s">
        <v>1098</v>
      </c>
      <c r="C138" s="186" t="s">
        <v>12873</v>
      </c>
      <c r="D138" s="230"/>
      <c r="E138" s="182" t="s">
        <v>1077</v>
      </c>
      <c r="F138" s="182" t="s">
        <v>723</v>
      </c>
      <c r="G138" s="182" t="s">
        <v>13177</v>
      </c>
      <c r="H138" s="183">
        <v>0</v>
      </c>
      <c r="I138" s="184" t="s">
        <v>12886</v>
      </c>
      <c r="J138" s="184" t="s">
        <v>6574</v>
      </c>
      <c r="K138" s="224"/>
      <c r="L138" s="224"/>
      <c r="M138" s="224"/>
      <c r="N138" s="224"/>
      <c r="O138" s="224"/>
      <c r="P138" s="185"/>
      <c r="Q138" s="225"/>
      <c r="R138" s="182" t="s">
        <v>2112</v>
      </c>
      <c r="S138" s="181" t="str">
        <f t="shared" ca="1" si="15"/>
        <v>JP</v>
      </c>
      <c r="T138" s="181" t="str">
        <f ca="1">IF(B138="","",IF(ISERROR(MATCH($J138,[3]SorP!$B$1:$B$6226,0)),"",INDIRECT("'SorP'!$A$"&amp;MATCH($S138&amp;$J138,[3]SorP!C:C,0))))</f>
        <v>JP-39</v>
      </c>
      <c r="U138" s="201"/>
      <c r="V138" s="226">
        <f>IF(C138="",NA(),IF(OR(C138="Smelter not listed",C138="Smelter not yet identified"),MATCH($B138&amp;$D138,'[3]Smelter Look-up'!$J:$J,0),MATCH($B138&amp;$C138,'[3]Smelter Look-up'!$J:$J,0)))</f>
        <v>311</v>
      </c>
      <c r="X138" s="227">
        <f t="shared" si="13"/>
        <v>0</v>
      </c>
      <c r="AB138" s="228" t="str">
        <f t="shared" si="14"/>
        <v>GoldYamakin Co., Ltd.</v>
      </c>
    </row>
    <row r="139" spans="1:28" s="227" customFormat="1" ht="28.5" customHeight="1">
      <c r="A139" s="181" t="s">
        <v>724</v>
      </c>
      <c r="B139" s="182" t="s">
        <v>1098</v>
      </c>
      <c r="C139" s="186" t="s">
        <v>2119</v>
      </c>
      <c r="D139" s="230"/>
      <c r="E139" s="182" t="s">
        <v>1077</v>
      </c>
      <c r="F139" s="182" t="s">
        <v>724</v>
      </c>
      <c r="G139" s="182" t="s">
        <v>13177</v>
      </c>
      <c r="H139" s="183">
        <v>0</v>
      </c>
      <c r="I139" s="184" t="s">
        <v>1651</v>
      </c>
      <c r="J139" s="184" t="s">
        <v>1630</v>
      </c>
      <c r="K139" s="224"/>
      <c r="L139" s="224"/>
      <c r="M139" s="224"/>
      <c r="N139" s="224"/>
      <c r="O139" s="224"/>
      <c r="P139" s="185"/>
      <c r="Q139" s="225"/>
      <c r="R139" s="182"/>
      <c r="S139" s="181"/>
      <c r="T139" s="181"/>
      <c r="U139" s="201"/>
      <c r="V139" s="226"/>
      <c r="AB139" s="228"/>
    </row>
    <row r="140" spans="1:28" s="227" customFormat="1" ht="28.5" customHeight="1">
      <c r="A140" s="181" t="s">
        <v>765</v>
      </c>
      <c r="B140" s="182" t="s">
        <v>1099</v>
      </c>
      <c r="C140" s="186" t="s">
        <v>2120</v>
      </c>
      <c r="D140" s="230" t="s">
        <v>15953</v>
      </c>
      <c r="E140" s="182" t="s">
        <v>1069</v>
      </c>
      <c r="F140" s="182" t="s">
        <v>765</v>
      </c>
      <c r="G140" s="182" t="s">
        <v>13177</v>
      </c>
      <c r="H140" s="183">
        <v>0</v>
      </c>
      <c r="I140" s="184" t="s">
        <v>2398</v>
      </c>
      <c r="J140" s="184" t="s">
        <v>13540</v>
      </c>
      <c r="K140" s="224" t="s">
        <v>15878</v>
      </c>
      <c r="L140" s="224" t="s">
        <v>15879</v>
      </c>
      <c r="M140" s="224" t="s">
        <v>15880</v>
      </c>
      <c r="N140" s="224" t="s">
        <v>15954</v>
      </c>
      <c r="O140" s="224" t="s">
        <v>15955</v>
      </c>
      <c r="P140" s="185" t="s">
        <v>476</v>
      </c>
      <c r="Q140" s="225"/>
      <c r="R140" s="182" t="s">
        <v>884</v>
      </c>
      <c r="S140" s="181" t="str">
        <f t="shared" ca="1" si="15"/>
        <v>CN</v>
      </c>
      <c r="T140" s="181" t="str">
        <f ca="1">IF(B140="","",IF(ISERROR(MATCH($J140,[3]SorP!$B$1:$B$6226,0)),"",INDIRECT("'SorP'!$A$"&amp;MATCH($S140&amp;$J140,[3]SorP!C:C,0))))</f>
        <v>CN-YN</v>
      </c>
      <c r="U140" s="201"/>
      <c r="V140" s="226">
        <f>IF(C140="",NA(),IF(OR(C140="Smelter not listed",C140="Smelter not yet identified"),MATCH($B140&amp;$D140,'[3]Smelter Look-up'!$J:$J,0),MATCH($B140&amp;$C140,'[3]Smelter Look-up'!$J:$J,0)))</f>
        <v>565</v>
      </c>
      <c r="X140" s="227">
        <f t="shared" si="13"/>
        <v>0</v>
      </c>
      <c r="AB140" s="228" t="str">
        <f t="shared" si="14"/>
        <v>TinYunnan Chengfeng Non-ferrous Metals Co., Ltd.</v>
      </c>
    </row>
    <row r="141" spans="1:28" s="227" customFormat="1" ht="28.5" customHeight="1">
      <c r="A141" s="181" t="s">
        <v>766</v>
      </c>
      <c r="B141" s="182" t="s">
        <v>1099</v>
      </c>
      <c r="C141" s="186" t="s">
        <v>37</v>
      </c>
      <c r="D141" s="230" t="s">
        <v>15303</v>
      </c>
      <c r="E141" s="182" t="s">
        <v>1069</v>
      </c>
      <c r="F141" s="182" t="s">
        <v>766</v>
      </c>
      <c r="G141" s="182" t="s">
        <v>13177</v>
      </c>
      <c r="H141" s="183">
        <v>0</v>
      </c>
      <c r="I141" s="184" t="s">
        <v>2398</v>
      </c>
      <c r="J141" s="184" t="s">
        <v>13540</v>
      </c>
      <c r="K141" s="224"/>
      <c r="L141" s="224"/>
      <c r="M141" s="224"/>
      <c r="N141" s="224"/>
      <c r="O141" s="224"/>
      <c r="P141" s="185"/>
      <c r="Q141" s="225"/>
      <c r="R141" s="182" t="s">
        <v>761</v>
      </c>
      <c r="S141" s="181" t="str">
        <f t="shared" ca="1" si="15"/>
        <v>CN</v>
      </c>
      <c r="T141" s="181" t="str">
        <f ca="1">IF(B141="","",IF(ISERROR(MATCH($J141,[3]SorP!$B$1:$B$6226,0)),"",INDIRECT("'SorP'!$A$"&amp;MATCH($S141&amp;$J141,[3]SorP!C:C,0))))</f>
        <v>CN-YN</v>
      </c>
      <c r="U141" s="201"/>
      <c r="V141" s="226">
        <f>IF(C141="",NA(),IF(OR(C141="Smelter not listed",C141="Smelter not yet identified"),MATCH($B141&amp;$D141,'[3]Smelter Look-up'!$J:$J,0),MATCH($B141&amp;$C141,'[3]Smelter Look-up'!$J:$J,0)))</f>
        <v>416</v>
      </c>
      <c r="X141" s="227">
        <f t="shared" si="13"/>
        <v>0</v>
      </c>
      <c r="AB141" s="228" t="str">
        <f t="shared" si="14"/>
        <v>TinChina Yunnan Tin Co Ltd.</v>
      </c>
    </row>
    <row r="142" spans="1:28" s="227" customFormat="1" ht="28.5" customHeight="1">
      <c r="A142" s="181" t="s">
        <v>726</v>
      </c>
      <c r="B142" s="182" t="s">
        <v>1098</v>
      </c>
      <c r="C142" s="186" t="s">
        <v>1291</v>
      </c>
      <c r="D142" s="230"/>
      <c r="E142" s="182" t="s">
        <v>1069</v>
      </c>
      <c r="F142" s="182" t="s">
        <v>726</v>
      </c>
      <c r="G142" s="182" t="s">
        <v>13177</v>
      </c>
      <c r="H142" s="183">
        <v>0</v>
      </c>
      <c r="I142" s="184" t="s">
        <v>1652</v>
      </c>
      <c r="J142" s="184" t="s">
        <v>13533</v>
      </c>
      <c r="K142" s="224"/>
      <c r="L142" s="224"/>
      <c r="M142" s="224"/>
      <c r="N142" s="224"/>
      <c r="O142" s="224"/>
      <c r="P142" s="185"/>
      <c r="Q142" s="225"/>
      <c r="R142" s="182" t="s">
        <v>1132</v>
      </c>
      <c r="S142" s="181" t="str">
        <f t="shared" ca="1" si="15"/>
        <v>CN</v>
      </c>
      <c r="T142" s="181" t="str">
        <f ca="1">IF(B142="","",IF(ISERROR(MATCH($J142,[3]SorP!$B$1:$B$6226,0)),"",INDIRECT("'SorP'!$A$"&amp;MATCH($S142&amp;$J142,[3]SorP!C:C,0))))</f>
        <v>CN-HA</v>
      </c>
      <c r="U142" s="201"/>
      <c r="V142" s="226">
        <f>IF(C142="",NA(),IF(OR(C142="Smelter not listed",C142="Smelter not yet identified"),MATCH($B142&amp;$D142,'[3]Smelter Look-up'!$J:$J,0),MATCH($B142&amp;$C142,'[3]Smelter Look-up'!$J:$J,0)))</f>
        <v>327</v>
      </c>
      <c r="X142" s="227">
        <f t="shared" si="13"/>
        <v>0</v>
      </c>
      <c r="AB142" s="228" t="str">
        <f t="shared" si="14"/>
        <v>GoldZhongyuan Gold Smelter of Zhongjin Gold Corporation</v>
      </c>
    </row>
    <row r="143" spans="1:28" s="227" customFormat="1" ht="28.5" customHeight="1">
      <c r="A143" s="181" t="s">
        <v>727</v>
      </c>
      <c r="B143" s="182" t="s">
        <v>1098</v>
      </c>
      <c r="C143" s="186" t="s">
        <v>2448</v>
      </c>
      <c r="D143" s="230"/>
      <c r="E143" s="182" t="s">
        <v>1069</v>
      </c>
      <c r="F143" s="182" t="s">
        <v>727</v>
      </c>
      <c r="G143" s="182" t="s">
        <v>13177</v>
      </c>
      <c r="H143" s="183">
        <v>0</v>
      </c>
      <c r="I143" s="184" t="s">
        <v>1655</v>
      </c>
      <c r="J143" s="184" t="s">
        <v>13530</v>
      </c>
      <c r="K143" s="224"/>
      <c r="L143" s="224"/>
      <c r="M143" s="224"/>
      <c r="N143" s="224"/>
      <c r="O143" s="224"/>
      <c r="P143" s="185"/>
      <c r="Q143" s="225"/>
      <c r="R143" s="182" t="s">
        <v>2395</v>
      </c>
      <c r="S143" s="181" t="str">
        <f t="shared" ca="1" si="15"/>
        <v>CN</v>
      </c>
      <c r="T143" s="181" t="str">
        <f ca="1">IF(B143="","",IF(ISERROR(MATCH($J143,[3]SorP!$B$1:$B$6226,0)),"",INDIRECT("'SorP'!$A$"&amp;MATCH($S143&amp;$J143,[3]SorP!C:C,0))))</f>
        <v>CN-FJ</v>
      </c>
      <c r="U143" s="201"/>
      <c r="V143" s="226">
        <f>IF(C143="",NA(),IF(OR(C143="Smelter not listed",C143="Smelter not yet identified"),MATCH($B143&amp;$D143,'[3]Smelter Look-up'!$J:$J,0),MATCH($B143&amp;$C143,'[3]Smelter Look-up'!$J:$J,0)))</f>
        <v>96</v>
      </c>
      <c r="X143" s="227">
        <f t="shared" si="13"/>
        <v>0</v>
      </c>
      <c r="AB143" s="228" t="str">
        <f t="shared" si="14"/>
        <v>GoldGold Refinery of Zijin Mining Group Co., Ltd.</v>
      </c>
    </row>
    <row r="144" spans="1:28" s="227" customFormat="1" ht="28.5" customHeight="1">
      <c r="A144" s="181" t="s">
        <v>2161</v>
      </c>
      <c r="B144" s="182" t="s">
        <v>1098</v>
      </c>
      <c r="C144" s="186" t="s">
        <v>2160</v>
      </c>
      <c r="D144" s="230"/>
      <c r="E144" s="182" t="s">
        <v>1086</v>
      </c>
      <c r="F144" s="182" t="s">
        <v>2161</v>
      </c>
      <c r="G144" s="182" t="s">
        <v>13177</v>
      </c>
      <c r="H144" s="183">
        <v>0</v>
      </c>
      <c r="I144" s="184" t="s">
        <v>2264</v>
      </c>
      <c r="J144" s="184" t="s">
        <v>2162</v>
      </c>
      <c r="K144" s="224"/>
      <c r="L144" s="224"/>
      <c r="M144" s="224"/>
      <c r="N144" s="224"/>
      <c r="O144" s="224"/>
      <c r="P144" s="185"/>
      <c r="Q144" s="225"/>
      <c r="R144" s="182" t="s">
        <v>12380</v>
      </c>
      <c r="S144" s="181" t="str">
        <f t="shared" ca="1" si="15"/>
        <v>NZ</v>
      </c>
      <c r="T144" s="181" t="str">
        <f ca="1">IF(B144="","",IF(ISERROR(MATCH($J144,[3]SorP!$B$1:$B$6226,0)),"",INDIRECT("'SorP'!$A$"&amp;MATCH($S144&amp;$J144,[3]SorP!C:C,0))))</f>
        <v>NZ-AUK</v>
      </c>
      <c r="U144" s="201"/>
      <c r="V144" s="226">
        <f>IF(C144="",NA(),IF(OR(C144="Smelter not listed",C144="Smelter not yet identified"),MATCH($B144&amp;$D144,'[3]Smelter Look-up'!$J:$J,0),MATCH($B144&amp;$C144,'[3]Smelter Look-up'!$J:$J,0)))</f>
        <v>198</v>
      </c>
      <c r="X144" s="227">
        <f t="shared" si="13"/>
        <v>0</v>
      </c>
      <c r="AB144" s="228" t="str">
        <f t="shared" si="14"/>
        <v>GoldMorris and Watson</v>
      </c>
    </row>
    <row r="145" spans="1:28" s="227" customFormat="1" ht="28.5" customHeight="1">
      <c r="A145" s="181" t="s">
        <v>2270</v>
      </c>
      <c r="B145" s="182" t="s">
        <v>1098</v>
      </c>
      <c r="C145" s="186" t="s">
        <v>2269</v>
      </c>
      <c r="D145" s="230"/>
      <c r="E145" s="182" t="s">
        <v>13409</v>
      </c>
      <c r="F145" s="182" t="s">
        <v>2270</v>
      </c>
      <c r="G145" s="182" t="s">
        <v>13177</v>
      </c>
      <c r="H145" s="183">
        <v>0</v>
      </c>
      <c r="I145" s="184" t="s">
        <v>2271</v>
      </c>
      <c r="J145" s="184" t="s">
        <v>4102</v>
      </c>
      <c r="K145" s="224"/>
      <c r="L145" s="224"/>
      <c r="M145" s="224"/>
      <c r="N145" s="224"/>
      <c r="O145" s="224"/>
      <c r="P145" s="185"/>
      <c r="Q145" s="225"/>
      <c r="R145" s="182" t="s">
        <v>1619</v>
      </c>
      <c r="S145" s="181" t="str">
        <f t="shared" ref="S145" ca="1" si="16">IF(B145="","",IF(ISERROR(MATCH($E145,CL,0)),"Unknown",INDIRECT("'C'!$A$"&amp;MATCH($E145,CL,0)+1)))</f>
        <v>CZ</v>
      </c>
      <c r="T145" s="181" t="str">
        <f ca="1">IF(B145="","",IF(ISERROR(MATCH($J145,[3]SorP!$B$1:$B$6226,0)),"",INDIRECT("'SorP'!$A$"&amp;MATCH($S145&amp;$J145,[3]SorP!C:C,0))))</f>
        <v>CZ-20A</v>
      </c>
      <c r="U145" s="201"/>
      <c r="V145" s="226">
        <f>IF(C145="",NA(),IF(OR(C145="Smelter not listed",C145="Smelter not yet identified"),MATCH($B145&amp;$D145,'[3]Smelter Look-up'!$J:$J,0),MATCH($B145&amp;$C145,'[3]Smelter Look-up'!$J:$J,0)))</f>
        <v>236</v>
      </c>
      <c r="X145" s="227">
        <f t="shared" si="13"/>
        <v>0</v>
      </c>
      <c r="AB145" s="228" t="str">
        <f t="shared" si="14"/>
        <v>GoldSAFINA A.S.</v>
      </c>
    </row>
    <row r="146" spans="1:28" s="227" customFormat="1" ht="28.5" customHeight="1">
      <c r="A146" s="181" t="s">
        <v>658</v>
      </c>
      <c r="B146" s="182" t="s">
        <v>1098</v>
      </c>
      <c r="C146" s="186" t="s">
        <v>657</v>
      </c>
      <c r="D146" s="230"/>
      <c r="E146" s="182" t="s">
        <v>1069</v>
      </c>
      <c r="F146" s="182" t="s">
        <v>658</v>
      </c>
      <c r="G146" s="182" t="s">
        <v>13177</v>
      </c>
      <c r="H146" s="183">
        <v>0</v>
      </c>
      <c r="I146" s="184" t="s">
        <v>1657</v>
      </c>
      <c r="J146" s="184" t="s">
        <v>13536</v>
      </c>
      <c r="K146" s="224"/>
      <c r="L146" s="224"/>
      <c r="M146" s="224"/>
      <c r="N146" s="224"/>
      <c r="O146" s="224"/>
      <c r="P146" s="185"/>
      <c r="Q146" s="225"/>
      <c r="R146" s="182" t="s">
        <v>2114</v>
      </c>
      <c r="S146" s="181" t="str">
        <f t="shared" ref="S146:S177" ca="1" si="17">IF(B146="","",IF(ISERROR(MATCH($E146,CL,0)),"Unknown",INDIRECT("'C'!$A$"&amp;MATCH($E146,CL,0)+1)))</f>
        <v>CN</v>
      </c>
      <c r="T146" s="181" t="str">
        <f ca="1">IF(B146="","",IF(ISERROR(MATCH($J146,[3]SorP!$B$1:$B$6226,0)),"",INDIRECT("'SorP'!$A$"&amp;MATCH($S146&amp;$J146,[3]SorP!C:C,0))))</f>
        <v>CN-GD</v>
      </c>
      <c r="U146" s="201"/>
      <c r="V146" s="226">
        <f>IF(C146="",NA(),IF(OR(C146="Smelter not listed",C146="Smelter not yet identified"),MATCH($B146&amp;$D146,'[3]Smelter Look-up'!$J:$J,0),MATCH($B146&amp;$C146,'[3]Smelter Look-up'!$J:$J,0)))</f>
        <v>100</v>
      </c>
      <c r="X146" s="227">
        <f t="shared" si="13"/>
        <v>0</v>
      </c>
      <c r="AB146" s="228" t="str">
        <f t="shared" si="14"/>
        <v>GoldGuangdong Jinding Gold Limited</v>
      </c>
    </row>
    <row r="147" spans="1:28" s="227" customFormat="1" ht="28.5" customHeight="1">
      <c r="A147" s="181" t="s">
        <v>132</v>
      </c>
      <c r="B147" s="182" t="s">
        <v>1101</v>
      </c>
      <c r="C147" s="186" t="s">
        <v>142</v>
      </c>
      <c r="D147" s="230"/>
      <c r="E147" s="182" t="s">
        <v>1069</v>
      </c>
      <c r="F147" s="182" t="s">
        <v>132</v>
      </c>
      <c r="G147" s="182" t="s">
        <v>13177</v>
      </c>
      <c r="H147" s="183">
        <v>0</v>
      </c>
      <c r="I147" s="184" t="s">
        <v>1732</v>
      </c>
      <c r="J147" s="184" t="s">
        <v>13531</v>
      </c>
      <c r="K147" s="224"/>
      <c r="L147" s="224"/>
      <c r="M147" s="224"/>
      <c r="N147" s="224"/>
      <c r="O147" s="224"/>
      <c r="P147" s="185"/>
      <c r="Q147" s="225"/>
      <c r="R147" s="182" t="s">
        <v>2115</v>
      </c>
      <c r="S147" s="181" t="str">
        <f t="shared" ca="1" si="17"/>
        <v>CN</v>
      </c>
      <c r="T147" s="181" t="str">
        <f ca="1">IF(B147="","",IF(ISERROR(MATCH($J147,[3]SorP!$B$1:$B$6226,0)),"",INDIRECT("'SorP'!$A$"&amp;MATCH($S147&amp;$J147,[3]SorP!C:C,0))))</f>
        <v>CN-JX</v>
      </c>
      <c r="U147" s="201"/>
      <c r="V147" s="226">
        <f>IF(C147="",NA(),IF(OR(C147="Smelter not listed",C147="Smelter not yet identified"),MATCH($B147&amp;$D147,'[3]Smelter Look-up'!$J:$J,0),MATCH($B147&amp;$C147,'[3]Smelter Look-up'!$J:$J,0)))</f>
        <v>601</v>
      </c>
      <c r="X147" s="227">
        <f t="shared" si="13"/>
        <v>0</v>
      </c>
      <c r="AB147" s="228" t="str">
        <f t="shared" si="14"/>
        <v>TungstenGanzhou Jiangwu Ferrotungsten Co., Ltd.</v>
      </c>
    </row>
    <row r="148" spans="1:28" s="227" customFormat="1" ht="28.5" customHeight="1">
      <c r="A148" s="181" t="s">
        <v>133</v>
      </c>
      <c r="B148" s="182" t="s">
        <v>1101</v>
      </c>
      <c r="C148" s="186" t="s">
        <v>143</v>
      </c>
      <c r="D148" s="230"/>
      <c r="E148" s="182" t="s">
        <v>1069</v>
      </c>
      <c r="F148" s="182" t="s">
        <v>133</v>
      </c>
      <c r="G148" s="182" t="s">
        <v>13177</v>
      </c>
      <c r="H148" s="183">
        <v>0</v>
      </c>
      <c r="I148" s="184" t="s">
        <v>1732</v>
      </c>
      <c r="J148" s="184" t="s">
        <v>13531</v>
      </c>
      <c r="K148" s="224"/>
      <c r="L148" s="224"/>
      <c r="M148" s="224"/>
      <c r="N148" s="224"/>
      <c r="O148" s="224"/>
      <c r="P148" s="185"/>
      <c r="Q148" s="225"/>
      <c r="R148" s="182" t="s">
        <v>886</v>
      </c>
      <c r="S148" s="181" t="str">
        <f t="shared" ca="1" si="17"/>
        <v>CN</v>
      </c>
      <c r="T148" s="181" t="str">
        <f ca="1">IF(B148="","",IF(ISERROR(MATCH($J148,[3]SorP!$B$1:$B$6226,0)),"",INDIRECT("'SorP'!$A$"&amp;MATCH($S148&amp;$J148,[3]SorP!C:C,0))))</f>
        <v>CN-JX</v>
      </c>
      <c r="U148" s="201"/>
      <c r="V148" s="226">
        <f>IF(C148="",NA(),IF(OR(C148="Smelter not listed",C148="Smelter not yet identified"),MATCH($B148&amp;$D148,'[3]Smelter Look-up'!$J:$J,0),MATCH($B148&amp;$C148,'[3]Smelter Look-up'!$J:$J,0)))</f>
        <v>625</v>
      </c>
      <c r="X148" s="227">
        <f t="shared" ref="X148:X211" si="18">IF(AND(C148="Smelter not listed",OR(LEN(D148)=0,LEN(E148)=0)),1,0)</f>
        <v>0</v>
      </c>
      <c r="AB148" s="228" t="str">
        <f t="shared" ref="AB148:AB211" si="19">B148&amp;C148</f>
        <v>TungstenJiangxi Yaosheng Tungsten Co., Ltd.</v>
      </c>
    </row>
    <row r="149" spans="1:28" s="227" customFormat="1" ht="28.5" customHeight="1">
      <c r="A149" s="181" t="s">
        <v>134</v>
      </c>
      <c r="B149" s="182" t="s">
        <v>1101</v>
      </c>
      <c r="C149" s="186" t="s">
        <v>144</v>
      </c>
      <c r="D149" s="230"/>
      <c r="E149" s="182" t="s">
        <v>1069</v>
      </c>
      <c r="F149" s="182" t="s">
        <v>134</v>
      </c>
      <c r="G149" s="182" t="s">
        <v>13177</v>
      </c>
      <c r="H149" s="183">
        <v>0</v>
      </c>
      <c r="I149" s="184" t="s">
        <v>1732</v>
      </c>
      <c r="J149" s="184" t="s">
        <v>13531</v>
      </c>
      <c r="K149" s="224"/>
      <c r="L149" s="224"/>
      <c r="M149" s="224"/>
      <c r="N149" s="224"/>
      <c r="O149" s="224"/>
      <c r="P149" s="185"/>
      <c r="Q149" s="225"/>
      <c r="R149" s="182" t="s">
        <v>54</v>
      </c>
      <c r="S149" s="181" t="str">
        <f t="shared" ca="1" si="17"/>
        <v>CN</v>
      </c>
      <c r="T149" s="181" t="str">
        <f ca="1">IF(B149="","",IF(ISERROR(MATCH($J149,[3]SorP!$B$1:$B$6226,0)),"",INDIRECT("'SorP'!$A$"&amp;MATCH($S149&amp;$J149,[3]SorP!C:C,0))))</f>
        <v>CN-JX</v>
      </c>
      <c r="U149" s="201"/>
      <c r="V149" s="226">
        <f>IF(C149="",NA(),IF(OR(C149="Smelter not listed",C149="Smelter not yet identified"),MATCH($B149&amp;$D149,'[3]Smelter Look-up'!$J:$J,0),MATCH($B149&amp;$C149,'[3]Smelter Look-up'!$J:$J,0)))</f>
        <v>624</v>
      </c>
      <c r="X149" s="227">
        <f t="shared" si="18"/>
        <v>0</v>
      </c>
      <c r="AB149" s="228" t="str">
        <f t="shared" si="19"/>
        <v>TungstenJiangxi Xinsheng Tungsten Industry Co., Ltd.</v>
      </c>
    </row>
    <row r="150" spans="1:28" s="227" customFormat="1" ht="28.5" customHeight="1">
      <c r="A150" s="181" t="s">
        <v>135</v>
      </c>
      <c r="B150" s="182" t="s">
        <v>1101</v>
      </c>
      <c r="C150" s="186" t="s">
        <v>145</v>
      </c>
      <c r="D150" s="230"/>
      <c r="E150" s="182" t="s">
        <v>1069</v>
      </c>
      <c r="F150" s="182" t="s">
        <v>135</v>
      </c>
      <c r="G150" s="182" t="s">
        <v>13177</v>
      </c>
      <c r="H150" s="183">
        <v>0</v>
      </c>
      <c r="I150" s="184" t="s">
        <v>1790</v>
      </c>
      <c r="J150" s="184" t="s">
        <v>13531</v>
      </c>
      <c r="K150" s="224"/>
      <c r="L150" s="224"/>
      <c r="M150" s="224"/>
      <c r="N150" s="224"/>
      <c r="O150" s="224"/>
      <c r="P150" s="185"/>
      <c r="Q150" s="225"/>
      <c r="R150" s="182" t="s">
        <v>15293</v>
      </c>
      <c r="S150" s="181" t="str">
        <f t="shared" ca="1" si="17"/>
        <v>CN</v>
      </c>
      <c r="T150" s="181" t="str">
        <f ca="1">IF(B150="","",IF(ISERROR(MATCH($J150,[3]SorP!$B$1:$B$6226,0)),"",INDIRECT("'SorP'!$A$"&amp;MATCH($S150&amp;$J150,[3]SorP!C:C,0))))</f>
        <v>CN-JX</v>
      </c>
      <c r="U150" s="201"/>
      <c r="V150" s="226">
        <f>IF(C150="",NA(),IF(OR(C150="Smelter not listed",C150="Smelter not yet identified"),MATCH($B150&amp;$D150,'[3]Smelter Look-up'!$J:$J,0),MATCH($B150&amp;$C150,'[3]Smelter Look-up'!$J:$J,0)))</f>
        <v>623</v>
      </c>
      <c r="X150" s="227">
        <f t="shared" si="18"/>
        <v>0</v>
      </c>
      <c r="AB150" s="228" t="str">
        <f t="shared" si="19"/>
        <v>TungstenJiangxi Tonggu Non-ferrous Metallurgical &amp; Chemical Co., Ltd.</v>
      </c>
    </row>
    <row r="151" spans="1:28" s="227" customFormat="1" ht="28.5" customHeight="1">
      <c r="A151" s="181" t="s">
        <v>136</v>
      </c>
      <c r="B151" s="182" t="s">
        <v>1101</v>
      </c>
      <c r="C151" s="186" t="s">
        <v>146</v>
      </c>
      <c r="D151" s="230"/>
      <c r="E151" s="182" t="s">
        <v>1069</v>
      </c>
      <c r="F151" s="182" t="s">
        <v>136</v>
      </c>
      <c r="G151" s="182" t="s">
        <v>13177</v>
      </c>
      <c r="H151" s="183">
        <v>0</v>
      </c>
      <c r="I151" s="184" t="s">
        <v>15662</v>
      </c>
      <c r="J151" s="184" t="s">
        <v>13540</v>
      </c>
      <c r="K151" s="224"/>
      <c r="L151" s="224"/>
      <c r="M151" s="224"/>
      <c r="N151" s="224"/>
      <c r="O151" s="224"/>
      <c r="P151" s="185"/>
      <c r="Q151" s="225"/>
      <c r="R151" s="182"/>
      <c r="S151" s="181"/>
      <c r="T151" s="181"/>
      <c r="U151" s="201"/>
      <c r="V151" s="226"/>
      <c r="AB151" s="228"/>
    </row>
    <row r="152" spans="1:28" s="227" customFormat="1" ht="28.5" customHeight="1">
      <c r="A152" s="181" t="s">
        <v>137</v>
      </c>
      <c r="B152" s="182" t="s">
        <v>1101</v>
      </c>
      <c r="C152" s="186" t="s">
        <v>147</v>
      </c>
      <c r="D152" s="230"/>
      <c r="E152" s="182" t="s">
        <v>1069</v>
      </c>
      <c r="F152" s="182" t="s">
        <v>137</v>
      </c>
      <c r="G152" s="182">
        <v>0</v>
      </c>
      <c r="H152" s="183">
        <v>0</v>
      </c>
      <c r="I152" s="184" t="s">
        <v>1788</v>
      </c>
      <c r="J152" s="184" t="s">
        <v>13530</v>
      </c>
      <c r="K152" s="224"/>
      <c r="L152" s="224"/>
      <c r="M152" s="224"/>
      <c r="N152" s="224"/>
      <c r="O152" s="224"/>
      <c r="P152" s="185"/>
      <c r="Q152" s="225"/>
      <c r="R152" s="182" t="s">
        <v>1199</v>
      </c>
      <c r="S152" s="181" t="str">
        <f t="shared" ca="1" si="17"/>
        <v>CN</v>
      </c>
      <c r="T152" s="181" t="str">
        <f ca="1">IF(B152="","",IF(ISERROR(MATCH($J152,[3]SorP!$B$1:$B$6226,0)),"",INDIRECT("'SorP'!$A$"&amp;MATCH($S152&amp;$J152,[3]SorP!C:C,0))))</f>
        <v>CN-FJ</v>
      </c>
      <c r="U152" s="201"/>
      <c r="V152" s="226">
        <f>IF(C152="",NA(),IF(OR(C152="Smelter not listed",C152="Smelter not yet identified"),MATCH($B152&amp;$D152,'[3]Smelter Look-up'!$J:$J,0),MATCH($B152&amp;$C152,'[3]Smelter Look-up'!$J:$J,0)))</f>
        <v>658</v>
      </c>
      <c r="X152" s="227">
        <f t="shared" si="18"/>
        <v>0</v>
      </c>
      <c r="AB152" s="228" t="str">
        <f t="shared" si="19"/>
        <v>TungstenXiamen Tungsten (H.C.) Co., Ltd.</v>
      </c>
    </row>
    <row r="153" spans="1:28" s="227" customFormat="1" ht="28.5" customHeight="1">
      <c r="A153" s="181" t="s">
        <v>130</v>
      </c>
      <c r="B153" s="182" t="s">
        <v>1101</v>
      </c>
      <c r="C153" s="186" t="s">
        <v>148</v>
      </c>
      <c r="D153" s="230"/>
      <c r="E153" s="182" t="s">
        <v>1069</v>
      </c>
      <c r="F153" s="182" t="s">
        <v>130</v>
      </c>
      <c r="G153" s="182" t="s">
        <v>13177</v>
      </c>
      <c r="H153" s="183">
        <v>0</v>
      </c>
      <c r="I153" s="184" t="s">
        <v>1792</v>
      </c>
      <c r="J153" s="184" t="s">
        <v>13531</v>
      </c>
      <c r="K153" s="224"/>
      <c r="L153" s="224"/>
      <c r="M153" s="224"/>
      <c r="N153" s="224"/>
      <c r="O153" s="224"/>
      <c r="P153" s="185"/>
      <c r="Q153" s="225"/>
      <c r="R153" s="182"/>
      <c r="S153" s="181"/>
      <c r="T153" s="181"/>
      <c r="U153" s="201"/>
      <c r="V153" s="226"/>
      <c r="AB153" s="228"/>
    </row>
    <row r="154" spans="1:28" s="227" customFormat="1" ht="28.5" customHeight="1">
      <c r="A154" s="181" t="s">
        <v>15938</v>
      </c>
      <c r="B154" s="182" t="s">
        <v>1099</v>
      </c>
      <c r="C154" s="186" t="s">
        <v>15848</v>
      </c>
      <c r="D154" s="230"/>
      <c r="E154" s="182" t="s">
        <v>1074</v>
      </c>
      <c r="F154" s="182" t="s">
        <v>15938</v>
      </c>
      <c r="G154" s="182" t="s">
        <v>13177</v>
      </c>
      <c r="H154" s="183">
        <v>0</v>
      </c>
      <c r="I154" s="184" t="s">
        <v>14986</v>
      </c>
      <c r="J154" s="184" t="s">
        <v>12799</v>
      </c>
      <c r="K154" s="224"/>
      <c r="L154" s="224"/>
      <c r="M154" s="224"/>
      <c r="N154" s="224"/>
      <c r="O154" s="224"/>
      <c r="P154" s="185"/>
      <c r="Q154" s="225"/>
      <c r="R154" s="182" t="s">
        <v>1000</v>
      </c>
      <c r="S154" s="181" t="str">
        <f t="shared" ca="1" si="17"/>
        <v>ID</v>
      </c>
      <c r="T154" s="181" t="str">
        <f ca="1">IF(B154="","",IF(ISERROR(MATCH($J154,[3]SorP!$B$1:$B$6226,0)),"",INDIRECT("'SorP'!$A$"&amp;MATCH($S154&amp;$J154,[3]SorP!C:C,0))))</f>
        <v>ID-BB</v>
      </c>
      <c r="U154" s="201"/>
      <c r="V154" s="226">
        <f>IF(C154="",NA(),IF(OR(C154="Smelter not listed",C154="Smelter not yet identified"),MATCH($B154&amp;$D154,'[3]Smelter Look-up'!$J:$J,0),MATCH($B154&amp;$C154,'[3]Smelter Look-up'!$J:$J,0)))</f>
        <v>427</v>
      </c>
      <c r="X154" s="227">
        <f t="shared" si="18"/>
        <v>0</v>
      </c>
      <c r="AB154" s="228" t="str">
        <f t="shared" si="19"/>
        <v>TinCV Venus Inti Perkasa</v>
      </c>
    </row>
    <row r="155" spans="1:28" s="227" customFormat="1" ht="28.5" customHeight="1">
      <c r="A155" s="181" t="s">
        <v>131</v>
      </c>
      <c r="B155" s="182" t="s">
        <v>1099</v>
      </c>
      <c r="C155" s="186" t="s">
        <v>2121</v>
      </c>
      <c r="D155" s="230"/>
      <c r="E155" s="182" t="s">
        <v>1065</v>
      </c>
      <c r="F155" s="182" t="s">
        <v>131</v>
      </c>
      <c r="G155" s="182" t="s">
        <v>13177</v>
      </c>
      <c r="H155" s="183">
        <v>0</v>
      </c>
      <c r="I155" s="184" t="s">
        <v>1683</v>
      </c>
      <c r="J155" s="184" t="s">
        <v>1515</v>
      </c>
      <c r="K155" s="224"/>
      <c r="L155" s="224"/>
      <c r="M155" s="224"/>
      <c r="N155" s="224"/>
      <c r="O155" s="224"/>
      <c r="P155" s="185"/>
      <c r="Q155" s="225"/>
      <c r="R155" s="182" t="s">
        <v>2169</v>
      </c>
      <c r="S155" s="181" t="str">
        <f t="shared" ca="1" si="17"/>
        <v>BR</v>
      </c>
      <c r="T155" s="181" t="str">
        <f ca="1">IF(B155="","",IF(ISERROR(MATCH($J155,[3]SorP!$B$1:$B$6226,0)),"",INDIRECT("'SorP'!$A$"&amp;MATCH($S155&amp;$J155,[3]SorP!C:C,0))))</f>
        <v>BR-MG</v>
      </c>
      <c r="U155" s="201"/>
      <c r="V155" s="226">
        <f>IF(C155="",NA(),IF(OR(C155="Smelter not listed",C155="Smelter not yet identified"),MATCH($B155&amp;$D155,'[3]Smelter Look-up'!$J:$J,0),MATCH($B155&amp;$C155,'[3]Smelter Look-up'!$J:$J,0)))</f>
        <v>473</v>
      </c>
      <c r="X155" s="227">
        <f t="shared" si="18"/>
        <v>0</v>
      </c>
      <c r="AB155" s="228" t="str">
        <f t="shared" si="19"/>
        <v>TinMagnu's Minerais Metais e Ligas Ltda.</v>
      </c>
    </row>
    <row r="156" spans="1:28" s="227" customFormat="1" ht="28.5" customHeight="1">
      <c r="A156" s="181" t="s">
        <v>15939</v>
      </c>
      <c r="B156" s="182" t="s">
        <v>1099</v>
      </c>
      <c r="C156" s="186" t="s">
        <v>15849</v>
      </c>
      <c r="D156" s="230"/>
      <c r="E156" s="182" t="s">
        <v>1074</v>
      </c>
      <c r="F156" s="182" t="s">
        <v>15939</v>
      </c>
      <c r="G156" s="182" t="s">
        <v>13177</v>
      </c>
      <c r="H156" s="183">
        <v>0</v>
      </c>
      <c r="I156" s="184" t="s">
        <v>15940</v>
      </c>
      <c r="J156" s="184" t="s">
        <v>5944</v>
      </c>
      <c r="K156" s="224"/>
      <c r="L156" s="224"/>
      <c r="M156" s="224"/>
      <c r="N156" s="224"/>
      <c r="O156" s="224"/>
      <c r="P156" s="185"/>
      <c r="Q156" s="225"/>
      <c r="R156" s="182" t="s">
        <v>14918</v>
      </c>
      <c r="S156" s="181" t="str">
        <f t="shared" ca="1" si="17"/>
        <v>ID</v>
      </c>
      <c r="T156" s="181" t="str">
        <f ca="1">IF(B156="","",IF(ISERROR(MATCH($J156,[3]SorP!$B$1:$B$6226,0)),"",INDIRECT("'SorP'!$A$"&amp;MATCH($S156&amp;$J156,[3]SorP!C:C,0))))</f>
        <v>ID-JB</v>
      </c>
      <c r="U156" s="201"/>
      <c r="V156" s="226">
        <f>IF(C156="",NA(),IF(OR(C156="Smelter not listed",C156="Smelter not yet identified"),MATCH($B156&amp;$D156,'[3]Smelter Look-up'!$J:$J,0),MATCH($B156&amp;$C156,'[3]Smelter Look-up'!$J:$J,0)))</f>
        <v>535</v>
      </c>
      <c r="X156" s="227">
        <f t="shared" si="18"/>
        <v>0</v>
      </c>
      <c r="AB156" s="228" t="str">
        <f t="shared" si="19"/>
        <v>TinPT Tirus Putra Mandiri</v>
      </c>
    </row>
    <row r="157" spans="1:28" s="227" customFormat="1" ht="28.5" customHeight="1">
      <c r="A157" s="181" t="s">
        <v>380</v>
      </c>
      <c r="B157" s="182" t="s">
        <v>1101</v>
      </c>
      <c r="C157" s="186" t="s">
        <v>379</v>
      </c>
      <c r="D157" s="230"/>
      <c r="E157" s="182" t="s">
        <v>1069</v>
      </c>
      <c r="F157" s="182" t="s">
        <v>380</v>
      </c>
      <c r="G157" s="182" t="s">
        <v>13177</v>
      </c>
      <c r="H157" s="183">
        <v>0</v>
      </c>
      <c r="I157" s="184" t="s">
        <v>1732</v>
      </c>
      <c r="J157" s="184" t="s">
        <v>13531</v>
      </c>
      <c r="K157" s="224"/>
      <c r="L157" s="224"/>
      <c r="M157" s="224"/>
      <c r="N157" s="224"/>
      <c r="O157" s="224"/>
      <c r="P157" s="185"/>
      <c r="Q157" s="225"/>
      <c r="R157" s="182" t="s">
        <v>2117</v>
      </c>
      <c r="S157" s="181" t="str">
        <f t="shared" ca="1" si="17"/>
        <v>CN</v>
      </c>
      <c r="T157" s="181" t="str">
        <f ca="1">IF(B157="","",IF(ISERROR(MATCH($J157,[3]SorP!$B$1:$B$6226,0)),"",INDIRECT("'SorP'!$A$"&amp;MATCH($S157&amp;$J157,[3]SorP!C:C,0))))</f>
        <v>CN-JX</v>
      </c>
      <c r="U157" s="201"/>
      <c r="V157" s="226">
        <f>IF(C157="",NA(),IF(OR(C157="Smelter not listed",C157="Smelter not yet identified"),MATCH($B157&amp;$D157,'[3]Smelter Look-up'!$J:$J,0),MATCH($B157&amp;$C157,'[3]Smelter Look-up'!$J:$J,0)))</f>
        <v>602</v>
      </c>
      <c r="X157" s="227">
        <f t="shared" si="18"/>
        <v>0</v>
      </c>
      <c r="AB157" s="228" t="str">
        <f t="shared" si="19"/>
        <v>TungstenGanzhou Seadragon W &amp; Mo Co., Ltd.</v>
      </c>
    </row>
    <row r="158" spans="1:28" s="227" customFormat="1" ht="28.5" customHeight="1">
      <c r="A158" s="181" t="s">
        <v>13777</v>
      </c>
      <c r="B158" s="182" t="s">
        <v>1101</v>
      </c>
      <c r="C158" s="186" t="s">
        <v>13763</v>
      </c>
      <c r="D158" s="230"/>
      <c r="E158" s="182" t="s">
        <v>863</v>
      </c>
      <c r="F158" s="182" t="s">
        <v>13777</v>
      </c>
      <c r="G158" s="182" t="s">
        <v>13177</v>
      </c>
      <c r="H158" s="183">
        <v>0</v>
      </c>
      <c r="I158" s="184" t="s">
        <v>13786</v>
      </c>
      <c r="J158" s="184" t="s">
        <v>1793</v>
      </c>
      <c r="K158" s="224"/>
      <c r="L158" s="224"/>
      <c r="M158" s="224"/>
      <c r="N158" s="224"/>
      <c r="O158" s="224"/>
      <c r="P158" s="185"/>
      <c r="Q158" s="225"/>
      <c r="R158" s="182" t="s">
        <v>2150</v>
      </c>
      <c r="S158" s="181" t="str">
        <f t="shared" ca="1" si="17"/>
        <v>VN</v>
      </c>
      <c r="T158" s="181" t="str">
        <f ca="1">IF(B158="","",IF(ISERROR(MATCH($J158,[3]SorP!$B$1:$B$6226,0)),"",INDIRECT("'SorP'!$A$"&amp;MATCH($S158&amp;$J158,[3]SorP!C:C,0))))</f>
        <v>VN-HP</v>
      </c>
      <c r="U158" s="201"/>
      <c r="V158" s="226">
        <f>IF(C158="",NA(),IF(OR(C158="Smelter not listed",C158="Smelter not yet identified"),MATCH($B158&amp;$D158,'[3]Smelter Look-up'!$J:$J,0),MATCH($B158&amp;$C158,'[3]Smelter Look-up'!$J:$J,0)))</f>
        <v>587</v>
      </c>
      <c r="X158" s="227">
        <f t="shared" si="18"/>
        <v>0</v>
      </c>
      <c r="AB158" s="228" t="str">
        <f t="shared" si="19"/>
        <v>TungstenAsia Tungsten Products Vietnam Ltd.</v>
      </c>
    </row>
    <row r="159" spans="1:28" s="227" customFormat="1" ht="28.5" customHeight="1">
      <c r="A159" s="181" t="s">
        <v>1368</v>
      </c>
      <c r="B159" s="182" t="s">
        <v>1099</v>
      </c>
      <c r="C159" s="186" t="s">
        <v>1367</v>
      </c>
      <c r="D159" s="230"/>
      <c r="E159" s="182" t="s">
        <v>1074</v>
      </c>
      <c r="F159" s="182" t="s">
        <v>1368</v>
      </c>
      <c r="G159" s="182" t="s">
        <v>13177</v>
      </c>
      <c r="H159" s="183">
        <v>0</v>
      </c>
      <c r="I159" s="184" t="s">
        <v>1726</v>
      </c>
      <c r="J159" s="184" t="s">
        <v>12799</v>
      </c>
      <c r="K159" s="224"/>
      <c r="L159" s="224"/>
      <c r="M159" s="224"/>
      <c r="N159" s="224"/>
      <c r="O159" s="224"/>
      <c r="P159" s="185"/>
      <c r="Q159" s="225"/>
      <c r="R159" s="182" t="s">
        <v>593</v>
      </c>
      <c r="S159" s="181" t="str">
        <f t="shared" ca="1" si="17"/>
        <v>ID</v>
      </c>
      <c r="T159" s="181" t="str">
        <f ca="1">IF(B159="","",IF(ISERROR(MATCH($J159,[3]SorP!$B$1:$B$6226,0)),"",INDIRECT("'SorP'!$A$"&amp;MATCH($S159&amp;$J159,[3]SorP!C:C,0))))</f>
        <v>ID-BB</v>
      </c>
      <c r="U159" s="201"/>
      <c r="V159" s="226">
        <f>IF(C159="",NA(),IF(OR(C159="Smelter not listed",C159="Smelter not yet identified"),MATCH($B159&amp;$D159,'[3]Smelter Look-up'!$J:$J,0),MATCH($B159&amp;$C159,'[3]Smelter Look-up'!$J:$J,0)))</f>
        <v>505</v>
      </c>
      <c r="X159" s="227">
        <f t="shared" si="18"/>
        <v>0</v>
      </c>
      <c r="AB159" s="228" t="str">
        <f t="shared" si="19"/>
        <v>TinPT ATD Makmur Mandiri Jaya</v>
      </c>
    </row>
    <row r="160" spans="1:28" s="227" customFormat="1" ht="28.5" customHeight="1">
      <c r="A160" s="181" t="s">
        <v>1356</v>
      </c>
      <c r="B160" s="182" t="s">
        <v>1098</v>
      </c>
      <c r="C160" s="186" t="s">
        <v>2124</v>
      </c>
      <c r="D160" s="230"/>
      <c r="E160" s="182" t="s">
        <v>1075</v>
      </c>
      <c r="F160" s="182" t="s">
        <v>1356</v>
      </c>
      <c r="G160" s="182" t="s">
        <v>13177</v>
      </c>
      <c r="H160" s="183">
        <v>0</v>
      </c>
      <c r="I160" s="184" t="s">
        <v>1659</v>
      </c>
      <c r="J160" s="184" t="s">
        <v>15382</v>
      </c>
      <c r="K160" s="224"/>
      <c r="L160" s="224"/>
      <c r="M160" s="224"/>
      <c r="N160" s="224"/>
      <c r="O160" s="224"/>
      <c r="P160" s="185"/>
      <c r="Q160" s="225"/>
      <c r="R160" s="182"/>
      <c r="S160" s="181"/>
      <c r="T160" s="181"/>
      <c r="U160" s="201"/>
      <c r="V160" s="226"/>
      <c r="AB160" s="228"/>
    </row>
    <row r="161" spans="1:28" s="227" customFormat="1" ht="28.5" customHeight="1">
      <c r="A161" s="181" t="s">
        <v>1354</v>
      </c>
      <c r="B161" s="182" t="s">
        <v>1098</v>
      </c>
      <c r="C161" s="186" t="s">
        <v>12653</v>
      </c>
      <c r="D161" s="230"/>
      <c r="E161" s="182" t="s">
        <v>853</v>
      </c>
      <c r="F161" s="182" t="s">
        <v>1354</v>
      </c>
      <c r="G161" s="182" t="s">
        <v>13177</v>
      </c>
      <c r="H161" s="183">
        <v>0</v>
      </c>
      <c r="I161" s="184" t="s">
        <v>1661</v>
      </c>
      <c r="J161" s="184" t="s">
        <v>9441</v>
      </c>
      <c r="K161" s="224"/>
      <c r="L161" s="224"/>
      <c r="M161" s="224"/>
      <c r="N161" s="224"/>
      <c r="O161" s="224"/>
      <c r="P161" s="185"/>
      <c r="Q161" s="225"/>
      <c r="R161" s="182" t="s">
        <v>2283</v>
      </c>
      <c r="S161" s="181" t="str">
        <f t="shared" ca="1" si="17"/>
        <v>PL</v>
      </c>
      <c r="T161" s="181" t="str">
        <f ca="1">IF(B161="","",IF(ISERROR(MATCH($J161,[3]SorP!$B$1:$B$6226,0)),"",INDIRECT("'SorP'!$A$"&amp;MATCH($S161&amp;$J161,[3]SorP!C:C,0))))</f>
        <v>PL-02</v>
      </c>
      <c r="U161" s="201"/>
      <c r="V161" s="226">
        <f>IF(C161="",NA(),IF(OR(C161="Smelter not listed",C161="Smelter not yet identified"),MATCH($B161&amp;$D161,'[3]Smelter Look-up'!$J:$J,0),MATCH($B161&amp;$C161,'[3]Smelter Look-up'!$J:$J,0)))</f>
        <v>148</v>
      </c>
      <c r="X161" s="227">
        <f t="shared" si="18"/>
        <v>0</v>
      </c>
      <c r="AB161" s="228" t="str">
        <f t="shared" si="19"/>
        <v>GoldKGHM Polska Miedz Spolka Akcyjna</v>
      </c>
    </row>
    <row r="162" spans="1:28" s="227" customFormat="1" ht="28.5" customHeight="1">
      <c r="A162" s="181" t="s">
        <v>1370</v>
      </c>
      <c r="B162" s="182" t="s">
        <v>1101</v>
      </c>
      <c r="C162" s="186" t="s">
        <v>15354</v>
      </c>
      <c r="D162" s="230"/>
      <c r="E162" s="182" t="s">
        <v>1069</v>
      </c>
      <c r="F162" s="182" t="s">
        <v>1370</v>
      </c>
      <c r="G162" s="182" t="s">
        <v>13177</v>
      </c>
      <c r="H162" s="183">
        <v>0</v>
      </c>
      <c r="I162" s="184" t="s">
        <v>1733</v>
      </c>
      <c r="J162" s="184" t="s">
        <v>13535</v>
      </c>
      <c r="K162" s="224"/>
      <c r="L162" s="224"/>
      <c r="M162" s="224"/>
      <c r="N162" s="224"/>
      <c r="O162" s="224"/>
      <c r="P162" s="185"/>
      <c r="Q162" s="225"/>
      <c r="R162" s="182" t="s">
        <v>792</v>
      </c>
      <c r="S162" s="181" t="str">
        <f t="shared" ca="1" si="17"/>
        <v>CN</v>
      </c>
      <c r="T162" s="181" t="str">
        <f ca="1">IF(B162="","",IF(ISERROR(MATCH($J162,[3]SorP!$B$1:$B$6226,0)),"",INDIRECT("'SorP'!$A$"&amp;MATCH($S162&amp;$J162,[3]SorP!C:C,0))))</f>
        <v>CN-HN</v>
      </c>
      <c r="U162" s="201"/>
      <c r="V162" s="226">
        <f>IF(C162="",NA(),IF(OR(C162="Smelter not listed",C162="Smelter not yet identified"),MATCH($B162&amp;$D162,'[3]Smelter Look-up'!$J:$J,0),MATCH($B162&amp;$C162,'[3]Smelter Look-up'!$J:$J,0)))</f>
        <v>617</v>
      </c>
      <c r="X162" s="227">
        <f t="shared" si="18"/>
        <v>0</v>
      </c>
      <c r="AB162" s="228" t="str">
        <f t="shared" si="19"/>
        <v>TungstenHunan Shizhuyuan Nonferrous Metals Co., Ltd. Chenzhou Tungsten Products Branch</v>
      </c>
    </row>
    <row r="163" spans="1:28" s="227" customFormat="1" ht="28.5" customHeight="1">
      <c r="A163" s="181" t="s">
        <v>1366</v>
      </c>
      <c r="B163" s="182" t="s">
        <v>1099</v>
      </c>
      <c r="C163" s="186" t="s">
        <v>1365</v>
      </c>
      <c r="D163" s="230"/>
      <c r="E163" s="182" t="s">
        <v>852</v>
      </c>
      <c r="F163" s="182" t="s">
        <v>1366</v>
      </c>
      <c r="G163" s="182" t="s">
        <v>13177</v>
      </c>
      <c r="H163" s="183" t="s">
        <v>15867</v>
      </c>
      <c r="I163" s="184" t="s">
        <v>12887</v>
      </c>
      <c r="J163" s="184" t="s">
        <v>9398</v>
      </c>
      <c r="K163" s="224" t="s">
        <v>15868</v>
      </c>
      <c r="L163" s="224" t="s">
        <v>15869</v>
      </c>
      <c r="M163" s="224" t="s">
        <v>15859</v>
      </c>
      <c r="N163" s="224" t="s">
        <v>15870</v>
      </c>
      <c r="O163" s="224" t="s">
        <v>15870</v>
      </c>
      <c r="P163" s="185" t="s">
        <v>475</v>
      </c>
      <c r="Q163" s="225" t="s">
        <v>15890</v>
      </c>
      <c r="R163" s="182" t="s">
        <v>2285</v>
      </c>
      <c r="S163" s="181" t="str">
        <f t="shared" ca="1" si="17"/>
        <v>PH</v>
      </c>
      <c r="T163" s="181" t="str">
        <f ca="1">IF(B163="","",IF(ISERROR(MATCH($J163,[3]SorP!$B$1:$B$6226,0)),"",INDIRECT("'SorP'!$A$"&amp;MATCH($S163&amp;$J163,[3]SorP!C:C,0))))</f>
        <v>PH-CAV</v>
      </c>
      <c r="U163" s="201"/>
      <c r="V163" s="226">
        <f>IF(C163="",NA(),IF(OR(C163="Smelter not listed",C163="Smelter not yet identified"),MATCH($B163&amp;$D163,'[3]Smelter Look-up'!$J:$J,0),MATCH($B163&amp;$C163,'[3]Smelter Look-up'!$J:$J,0)))</f>
        <v>497</v>
      </c>
      <c r="X163" s="227">
        <f t="shared" si="18"/>
        <v>0</v>
      </c>
      <c r="AB163" s="228" t="str">
        <f t="shared" si="19"/>
        <v>TinO.M. Manufacturing Philippines, Inc.</v>
      </c>
    </row>
    <row r="164" spans="1:28" s="227" customFormat="1" ht="28.5" customHeight="1">
      <c r="A164" s="181" t="s">
        <v>13706</v>
      </c>
      <c r="B164" s="182" t="s">
        <v>1098</v>
      </c>
      <c r="C164" s="186" t="s">
        <v>13705</v>
      </c>
      <c r="D164" s="230"/>
      <c r="E164" s="182" t="s">
        <v>1069</v>
      </c>
      <c r="F164" s="182" t="s">
        <v>13706</v>
      </c>
      <c r="G164" s="182" t="s">
        <v>13177</v>
      </c>
      <c r="H164" s="183">
        <v>0</v>
      </c>
      <c r="I164" s="184" t="s">
        <v>1621</v>
      </c>
      <c r="J164" s="184" t="s">
        <v>13532</v>
      </c>
      <c r="K164" s="224"/>
      <c r="L164" s="224"/>
      <c r="M164" s="224"/>
      <c r="N164" s="224"/>
      <c r="O164" s="224"/>
      <c r="P164" s="185"/>
      <c r="Q164" s="225"/>
      <c r="R164" s="182" t="s">
        <v>14964</v>
      </c>
      <c r="S164" s="181" t="str">
        <f t="shared" ca="1" si="17"/>
        <v>CN</v>
      </c>
      <c r="T164" s="181" t="str">
        <f ca="1">IF(B164="","",IF(ISERROR(MATCH($J164,[3]SorP!$B$1:$B$6226,0)),"",INDIRECT("'SorP'!$A$"&amp;MATCH($S164&amp;$J164,[3]SorP!C:C,0))))</f>
        <v>CN-SD</v>
      </c>
      <c r="U164" s="201"/>
      <c r="V164" s="226">
        <f>IF(C164="",NA(),IF(OR(C164="Smelter not listed",C164="Smelter not yet identified"),MATCH($B164&amp;$D164,'[3]Smelter Look-up'!$J:$J,0),MATCH($B164&amp;$C164,'[3]Smelter Look-up'!$J:$J,0)))</f>
        <v>252</v>
      </c>
      <c r="X164" s="227">
        <f t="shared" si="18"/>
        <v>0</v>
      </c>
      <c r="AB164" s="228" t="str">
        <f t="shared" si="19"/>
        <v>GoldShandong Humon Smelting Co., Ltd.</v>
      </c>
    </row>
    <row r="165" spans="1:28" s="227" customFormat="1" ht="28.5" customHeight="1">
      <c r="A165" s="181" t="s">
        <v>14942</v>
      </c>
      <c r="B165" s="182" t="s">
        <v>1098</v>
      </c>
      <c r="C165" s="186" t="s">
        <v>14941</v>
      </c>
      <c r="D165" s="230"/>
      <c r="E165" s="182" t="s">
        <v>1069</v>
      </c>
      <c r="F165" s="182" t="s">
        <v>14942</v>
      </c>
      <c r="G165" s="182" t="s">
        <v>13177</v>
      </c>
      <c r="H165" s="183">
        <v>0</v>
      </c>
      <c r="I165" s="184" t="s">
        <v>14983</v>
      </c>
      <c r="J165" s="184" t="s">
        <v>13536</v>
      </c>
      <c r="K165" s="224"/>
      <c r="L165" s="224"/>
      <c r="M165" s="224"/>
      <c r="N165" s="224"/>
      <c r="O165" s="224"/>
      <c r="P165" s="185"/>
      <c r="Q165" s="225"/>
      <c r="R165" s="182" t="s">
        <v>2440</v>
      </c>
      <c r="S165" s="181" t="str">
        <f t="shared" ca="1" si="17"/>
        <v>CN</v>
      </c>
      <c r="T165" s="181" t="str">
        <f ca="1">IF(B165="","",IF(ISERROR(MATCH($J165,[3]SorP!$B$1:$B$6226,0)),"",INDIRECT("'SorP'!$A$"&amp;MATCH($S165&amp;$J165,[3]SorP!C:C,0))))</f>
        <v>CN-GD</v>
      </c>
      <c r="U165" s="201"/>
      <c r="V165" s="226">
        <f>IF(C165="",NA(),IF(OR(C165="Smelter not listed",C165="Smelter not yet identified"),MATCH($B165&amp;$D165,'[3]Smelter Look-up'!$J:$J,0),MATCH($B165&amp;$C165,'[3]Smelter Look-up'!$J:$J,0)))</f>
        <v>260</v>
      </c>
      <c r="X165" s="227">
        <f t="shared" si="18"/>
        <v>0</v>
      </c>
      <c r="AB165" s="228" t="str">
        <f t="shared" si="19"/>
        <v>GoldShenzhen Zhonghenglong Real Industry Co., Ltd.</v>
      </c>
    </row>
    <row r="166" spans="1:28" s="227" customFormat="1" ht="28.5" customHeight="1">
      <c r="A166" s="181" t="s">
        <v>1390</v>
      </c>
      <c r="B166" s="182" t="s">
        <v>1101</v>
      </c>
      <c r="C166" s="186" t="s">
        <v>2487</v>
      </c>
      <c r="D166" s="230"/>
      <c r="E166" s="182" t="s">
        <v>1070</v>
      </c>
      <c r="F166" s="182" t="s">
        <v>1390</v>
      </c>
      <c r="G166" s="182" t="s">
        <v>13177</v>
      </c>
      <c r="H166" s="183">
        <v>0</v>
      </c>
      <c r="I166" s="184" t="s">
        <v>1709</v>
      </c>
      <c r="J166" s="184" t="s">
        <v>4197</v>
      </c>
      <c r="K166" s="224"/>
      <c r="L166" s="224"/>
      <c r="M166" s="224"/>
      <c r="N166" s="224"/>
      <c r="O166" s="224"/>
      <c r="P166" s="185"/>
      <c r="Q166" s="225"/>
      <c r="R166" s="182" t="s">
        <v>2484</v>
      </c>
      <c r="S166" s="181" t="str">
        <f t="shared" ca="1" si="17"/>
        <v>DE</v>
      </c>
      <c r="T166" s="181" t="str">
        <f ca="1">IF(B166="","",IF(ISERROR(MATCH($J166,[3]SorP!$B$1:$B$6226,0)),"",INDIRECT("'SorP'!$A$"&amp;MATCH($S166&amp;$J166,[3]SorP!C:C,0))))</f>
        <v>DE-NI</v>
      </c>
      <c r="U166" s="201"/>
      <c r="V166" s="226">
        <f>IF(C166="",NA(),IF(OR(C166="Smelter not listed",C166="Smelter not yet identified"),MATCH($B166&amp;$D166,'[3]Smelter Look-up'!$J:$J,0),MATCH($B166&amp;$C166,'[3]Smelter Look-up'!$J:$J,0)))</f>
        <v>608</v>
      </c>
      <c r="X166" s="227">
        <f t="shared" si="18"/>
        <v>0</v>
      </c>
      <c r="AB166" s="228" t="str">
        <f t="shared" si="19"/>
        <v>TungstenH.C. Starck Tungsten GmbH</v>
      </c>
    </row>
    <row r="167" spans="1:28" s="227" customFormat="1" ht="28.5" customHeight="1">
      <c r="A167" s="181" t="s">
        <v>1391</v>
      </c>
      <c r="B167" s="182" t="s">
        <v>1101</v>
      </c>
      <c r="C167" s="186" t="s">
        <v>14948</v>
      </c>
      <c r="D167" s="230"/>
      <c r="E167" s="182" t="s">
        <v>1070</v>
      </c>
      <c r="F167" s="182" t="s">
        <v>1391</v>
      </c>
      <c r="G167" s="182">
        <v>0</v>
      </c>
      <c r="H167" s="183">
        <v>0</v>
      </c>
      <c r="I167" s="184" t="s">
        <v>1710</v>
      </c>
      <c r="J167" s="184" t="s">
        <v>1511</v>
      </c>
      <c r="K167" s="224"/>
      <c r="L167" s="224"/>
      <c r="M167" s="224"/>
      <c r="N167" s="224"/>
      <c r="O167" s="224"/>
      <c r="P167" s="185"/>
      <c r="Q167" s="225"/>
      <c r="R167" s="182" t="s">
        <v>2490</v>
      </c>
      <c r="S167" s="181" t="str">
        <f t="shared" ca="1" si="17"/>
        <v>DE</v>
      </c>
      <c r="T167" s="181" t="str">
        <f ca="1">IF(B167="","",IF(ISERROR(MATCH($J167,[3]SorP!$B$1:$B$6226,0)),"",INDIRECT("'SorP'!$A$"&amp;MATCH($S167&amp;$J167,[3]SorP!C:C,0))))</f>
        <v>DE-BW</v>
      </c>
      <c r="U167" s="201"/>
      <c r="V167" s="226">
        <f>IF(C167="",NA(),IF(OR(C167="Smelter not listed",C167="Smelter not yet identified"),MATCH($B167&amp;$D167,'[3]Smelter Look-up'!$J:$J,0),MATCH($B167&amp;$C167,'[3]Smelter Look-up'!$J:$J,0)))</f>
        <v>650</v>
      </c>
      <c r="X167" s="227">
        <f t="shared" si="18"/>
        <v>0</v>
      </c>
      <c r="AB167" s="228" t="str">
        <f t="shared" si="19"/>
        <v>TungstenTANIOBIS Smelting GmbH &amp; Co. KG</v>
      </c>
    </row>
    <row r="168" spans="1:28" s="227" customFormat="1" ht="28.5" customHeight="1">
      <c r="A168" s="181" t="s">
        <v>1394</v>
      </c>
      <c r="B168" s="182" t="s">
        <v>1101</v>
      </c>
      <c r="C168" s="186" t="s">
        <v>14973</v>
      </c>
      <c r="D168" s="230"/>
      <c r="E168" s="182" t="s">
        <v>863</v>
      </c>
      <c r="F168" s="182" t="s">
        <v>1394</v>
      </c>
      <c r="G168" s="182" t="s">
        <v>13177</v>
      </c>
      <c r="H168" s="183">
        <v>0</v>
      </c>
      <c r="I168" s="184" t="s">
        <v>1794</v>
      </c>
      <c r="J168" s="184" t="s">
        <v>12081</v>
      </c>
      <c r="K168" s="224"/>
      <c r="L168" s="224"/>
      <c r="M168" s="224"/>
      <c r="N168" s="224"/>
      <c r="O168" s="224"/>
      <c r="P168" s="185"/>
      <c r="Q168" s="225"/>
      <c r="R168" s="182" t="s">
        <v>1348</v>
      </c>
      <c r="S168" s="181" t="str">
        <f t="shared" ca="1" si="17"/>
        <v>VN</v>
      </c>
      <c r="T168" s="181" t="str">
        <f ca="1">IF(B168="","",IF(ISERROR(MATCH($J168,[3]SorP!$B$1:$B$6226,0)),"",INDIRECT("'SorP'!$A$"&amp;MATCH($S168&amp;$J168,[3]SorP!C:C,0))))</f>
        <v>VN-69</v>
      </c>
      <c r="U168" s="201"/>
      <c r="V168" s="226">
        <f>IF(C168="",NA(),IF(OR(C168="Smelter not listed",C168="Smelter not yet identified"),MATCH($B168&amp;$D168,'[3]Smelter Look-up'!$J:$J,0),MATCH($B168&amp;$C168,'[3]Smelter Look-up'!$J:$J,0)))</f>
        <v>636</v>
      </c>
      <c r="X168" s="227">
        <f t="shared" si="18"/>
        <v>0</v>
      </c>
      <c r="AB168" s="228" t="str">
        <f t="shared" si="19"/>
        <v>TungstenMasan High-Tech Materials</v>
      </c>
    </row>
    <row r="169" spans="1:28" s="227" customFormat="1" ht="28.5" customHeight="1">
      <c r="A169" s="181" t="s">
        <v>1393</v>
      </c>
      <c r="B169" s="182" t="s">
        <v>1101</v>
      </c>
      <c r="C169" s="186" t="s">
        <v>1392</v>
      </c>
      <c r="D169" s="230"/>
      <c r="E169" s="182" t="s">
        <v>1069</v>
      </c>
      <c r="F169" s="182" t="s">
        <v>1393</v>
      </c>
      <c r="G169" s="182" t="s">
        <v>13177</v>
      </c>
      <c r="H169" s="183">
        <v>0</v>
      </c>
      <c r="I169" s="184" t="s">
        <v>1732</v>
      </c>
      <c r="J169" s="184" t="s">
        <v>13531</v>
      </c>
      <c r="K169" s="224"/>
      <c r="L169" s="224"/>
      <c r="M169" s="224"/>
      <c r="N169" s="224"/>
      <c r="O169" s="224"/>
      <c r="P169" s="185"/>
      <c r="Q169" s="225"/>
      <c r="R169" s="182" t="s">
        <v>12873</v>
      </c>
      <c r="S169" s="181" t="str">
        <f t="shared" ca="1" si="17"/>
        <v>CN</v>
      </c>
      <c r="T169" s="181" t="str">
        <f ca="1">IF(B169="","",IF(ISERROR(MATCH($J169,[3]SorP!$B$1:$B$6226,0)),"",INDIRECT("'SorP'!$A$"&amp;MATCH($S169&amp;$J169,[3]SorP!C:C,0))))</f>
        <v>CN-JX</v>
      </c>
      <c r="U169" s="201"/>
      <c r="V169" s="226">
        <f>IF(C169="",NA(),IF(OR(C169="Smelter not listed",C169="Smelter not yet identified"),MATCH($B169&amp;$D169,'[3]Smelter Look-up'!$J:$J,0),MATCH($B169&amp;$C169,'[3]Smelter Look-up'!$J:$J,0)))</f>
        <v>620</v>
      </c>
      <c r="X169" s="227">
        <f t="shared" si="18"/>
        <v>0</v>
      </c>
      <c r="AB169" s="228" t="str">
        <f t="shared" si="19"/>
        <v>TungstenJiangwu H.C. Starck Tungsten Products Co., Ltd.</v>
      </c>
    </row>
    <row r="170" spans="1:28" s="227" customFormat="1" ht="28.5" customHeight="1">
      <c r="A170" s="181" t="s">
        <v>13703</v>
      </c>
      <c r="B170" s="182" t="s">
        <v>1098</v>
      </c>
      <c r="C170" s="186" t="s">
        <v>13702</v>
      </c>
      <c r="D170" s="230"/>
      <c r="E170" s="182" t="s">
        <v>1061</v>
      </c>
      <c r="F170" s="182" t="s">
        <v>13703</v>
      </c>
      <c r="G170" s="182" t="s">
        <v>13177</v>
      </c>
      <c r="H170" s="183">
        <v>0</v>
      </c>
      <c r="I170" s="184" t="s">
        <v>1668</v>
      </c>
      <c r="J170" s="184" t="s">
        <v>2524</v>
      </c>
      <c r="K170" s="224"/>
      <c r="L170" s="224"/>
      <c r="M170" s="224"/>
      <c r="N170" s="224"/>
      <c r="O170" s="224"/>
      <c r="P170" s="185"/>
      <c r="Q170" s="225"/>
      <c r="R170" s="182" t="s">
        <v>2119</v>
      </c>
      <c r="S170" s="181" t="str">
        <f t="shared" ca="1" si="17"/>
        <v>AE</v>
      </c>
      <c r="T170" s="181" t="str">
        <f ca="1">IF(B170="","",IF(ISERROR(MATCH($J170,[3]SorP!$B$1:$B$6226,0)),"",INDIRECT("'SorP'!$A$"&amp;MATCH($S170&amp;$J170,[3]SorP!C:C,0))))</f>
        <v>AE-DU</v>
      </c>
      <c r="U170" s="201"/>
      <c r="V170" s="226">
        <f>IF(C170="",NA(),IF(OR(C170="Smelter not listed",C170="Smelter not yet identified"),MATCH($B170&amp;$D170,'[3]Smelter Look-up'!$J:$J,0),MATCH($B170&amp;$C170,'[3]Smelter Look-up'!$J:$J,0)))</f>
        <v>126</v>
      </c>
      <c r="X170" s="227">
        <f t="shared" si="18"/>
        <v>0</v>
      </c>
      <c r="AB170" s="228" t="str">
        <f t="shared" si="19"/>
        <v>GoldInternational Precious Metal Refiners</v>
      </c>
    </row>
    <row r="171" spans="1:28" s="227" customFormat="1" ht="28.5" customHeight="1">
      <c r="A171" s="181" t="s">
        <v>15941</v>
      </c>
      <c r="B171" s="182" t="s">
        <v>1099</v>
      </c>
      <c r="C171" s="186" t="s">
        <v>15850</v>
      </c>
      <c r="D171" s="230"/>
      <c r="E171" s="182" t="s">
        <v>1074</v>
      </c>
      <c r="F171" s="182" t="s">
        <v>15941</v>
      </c>
      <c r="G171" s="182" t="s">
        <v>13177</v>
      </c>
      <c r="H171" s="183">
        <v>0</v>
      </c>
      <c r="I171" s="184" t="s">
        <v>1726</v>
      </c>
      <c r="J171" s="184" t="s">
        <v>12799</v>
      </c>
      <c r="K171" s="224"/>
      <c r="L171" s="224"/>
      <c r="M171" s="224"/>
      <c r="N171" s="224"/>
      <c r="O171" s="224"/>
      <c r="P171" s="185"/>
      <c r="Q171" s="225"/>
      <c r="R171" s="182" t="s">
        <v>2120</v>
      </c>
      <c r="S171" s="181" t="str">
        <f t="shared" ca="1" si="17"/>
        <v>ID</v>
      </c>
      <c r="T171" s="181" t="str">
        <f ca="1">IF(B171="","",IF(ISERROR(MATCH($J171,[3]SorP!$B$1:$B$6226,0)),"",INDIRECT("'SorP'!$A$"&amp;MATCH($S171&amp;$J171,[3]SorP!C:C,0))))</f>
        <v>ID-BB</v>
      </c>
      <c r="U171" s="201"/>
      <c r="V171" s="226">
        <f>IF(C171="",NA(),IF(OR(C171="Smelter not listed",C171="Smelter not yet identified"),MATCH($B171&amp;$D171,'[3]Smelter Look-up'!$J:$J,0),MATCH($B171&amp;$C171,'[3]Smelter Look-up'!$J:$J,0)))</f>
        <v>423</v>
      </c>
      <c r="X171" s="227">
        <f t="shared" si="18"/>
        <v>0</v>
      </c>
      <c r="AB171" s="228" t="str">
        <f t="shared" si="19"/>
        <v>TinCV Ayi Jaya</v>
      </c>
    </row>
    <row r="172" spans="1:28" s="227" customFormat="1" ht="28.5" customHeight="1">
      <c r="A172" s="181" t="s">
        <v>1766</v>
      </c>
      <c r="B172" s="182" t="s">
        <v>1099</v>
      </c>
      <c r="C172" s="186" t="s">
        <v>1765</v>
      </c>
      <c r="D172" s="230"/>
      <c r="E172" s="182" t="s">
        <v>863</v>
      </c>
      <c r="F172" s="182" t="s">
        <v>1766</v>
      </c>
      <c r="G172" s="182" t="s">
        <v>13177</v>
      </c>
      <c r="H172" s="183">
        <v>0</v>
      </c>
      <c r="I172" s="184" t="s">
        <v>1767</v>
      </c>
      <c r="J172" s="184" t="s">
        <v>12075</v>
      </c>
      <c r="K172" s="224"/>
      <c r="L172" s="224"/>
      <c r="M172" s="224"/>
      <c r="N172" s="224"/>
      <c r="O172" s="224"/>
      <c r="P172" s="185"/>
      <c r="Q172" s="225"/>
      <c r="R172" s="182" t="s">
        <v>15303</v>
      </c>
      <c r="S172" s="181" t="str">
        <f t="shared" ca="1" si="17"/>
        <v>VN</v>
      </c>
      <c r="T172" s="181" t="str">
        <f ca="1">IF(B172="","",IF(ISERROR(MATCH($J172,[3]SorP!$B$1:$B$6226,0)),"",INDIRECT("'SorP'!$A$"&amp;MATCH($S172&amp;$J172,[3]SorP!C:C,0))))</f>
        <v>VN-22</v>
      </c>
      <c r="U172" s="201"/>
      <c r="V172" s="226">
        <f>IF(C172="",NA(),IF(OR(C172="Smelter not listed",C172="Smelter not yet identified"),MATCH($B172&amp;$D172,'[3]Smelter Look-up'!$J:$J,0),MATCH($B172&amp;$C172,'[3]Smelter Look-up'!$J:$J,0)))</f>
        <v>493</v>
      </c>
      <c r="X172" s="227">
        <f t="shared" si="18"/>
        <v>0</v>
      </c>
      <c r="AB172" s="228" t="str">
        <f t="shared" si="19"/>
        <v>TinNghe Tinh Non-Ferrous Metals Joint Stock Company</v>
      </c>
    </row>
    <row r="173" spans="1:28" s="227" customFormat="1" ht="28.5" customHeight="1">
      <c r="A173" s="181" t="s">
        <v>1769</v>
      </c>
      <c r="B173" s="182" t="s">
        <v>1099</v>
      </c>
      <c r="C173" s="186" t="s">
        <v>1768</v>
      </c>
      <c r="D173" s="230"/>
      <c r="E173" s="182" t="s">
        <v>863</v>
      </c>
      <c r="F173" s="182" t="s">
        <v>1769</v>
      </c>
      <c r="G173" s="182" t="s">
        <v>13177</v>
      </c>
      <c r="H173" s="183">
        <v>0</v>
      </c>
      <c r="I173" s="184" t="s">
        <v>1770</v>
      </c>
      <c r="J173" s="184" t="s">
        <v>12103</v>
      </c>
      <c r="K173" s="224"/>
      <c r="L173" s="224"/>
      <c r="M173" s="224"/>
      <c r="N173" s="224"/>
      <c r="O173" s="224"/>
      <c r="P173" s="185"/>
      <c r="Q173" s="225"/>
      <c r="R173" s="182" t="s">
        <v>1291</v>
      </c>
      <c r="S173" s="181" t="str">
        <f t="shared" ca="1" si="17"/>
        <v>VN</v>
      </c>
      <c r="T173" s="181" t="str">
        <f ca="1">IF(B173="","",IF(ISERROR(MATCH($J173,[3]SorP!$B$1:$B$6226,0)),"",INDIRECT("'SorP'!$A$"&amp;MATCH($S173&amp;$J173,[3]SorP!C:C,0))))</f>
        <v>VN-07</v>
      </c>
      <c r="U173" s="201"/>
      <c r="V173" s="226">
        <f>IF(C173="",NA(),IF(OR(C173="Smelter not listed",C173="Smelter not yet identified"),MATCH($B173&amp;$D173,'[3]Smelter Look-up'!$J:$J,0),MATCH($B173&amp;$C173,'[3]Smelter Look-up'!$J:$J,0)))</f>
        <v>553</v>
      </c>
      <c r="X173" s="227">
        <f t="shared" si="18"/>
        <v>0</v>
      </c>
      <c r="AB173" s="228" t="str">
        <f t="shared" si="19"/>
        <v>TinTuyen Quang Non-Ferrous Metals Joint Stock Company</v>
      </c>
    </row>
    <row r="174" spans="1:28" s="227" customFormat="1" ht="28.5" customHeight="1">
      <c r="A174" s="181" t="s">
        <v>1676</v>
      </c>
      <c r="B174" s="182" t="s">
        <v>1098</v>
      </c>
      <c r="C174" s="186" t="s">
        <v>2168</v>
      </c>
      <c r="D174" s="230"/>
      <c r="E174" s="182" t="s">
        <v>1076</v>
      </c>
      <c r="F174" s="182" t="s">
        <v>1676</v>
      </c>
      <c r="G174" s="182" t="s">
        <v>13177</v>
      </c>
      <c r="H174" s="183">
        <v>0</v>
      </c>
      <c r="I174" s="184" t="s">
        <v>1677</v>
      </c>
      <c r="J174" s="184" t="s">
        <v>6417</v>
      </c>
      <c r="K174" s="224"/>
      <c r="L174" s="224"/>
      <c r="M174" s="224"/>
      <c r="N174" s="224"/>
      <c r="O174" s="224"/>
      <c r="P174" s="185"/>
      <c r="Q174" s="225"/>
      <c r="R174" s="182" t="s">
        <v>2448</v>
      </c>
      <c r="S174" s="181" t="str">
        <f t="shared" ca="1" si="17"/>
        <v>IT</v>
      </c>
      <c r="T174" s="181" t="str">
        <f ca="1">IF(B174="","",IF(ISERROR(MATCH($J174,[3]SorP!$B$1:$B$6226,0)),"",INDIRECT("'SorP'!$A$"&amp;MATCH($S174&amp;$J174,[3]SorP!C:C,0))))</f>
        <v>IT-52</v>
      </c>
      <c r="U174" s="201"/>
      <c r="V174" s="226">
        <f>IF(C174="",NA(),IF(OR(C174="Smelter not listed",C174="Smelter not yet identified"),MATCH($B174&amp;$D174,'[3]Smelter Look-up'!$J:$J,0),MATCH($B174&amp;$C174,'[3]Smelter Look-up'!$J:$J,0)))</f>
        <v>280</v>
      </c>
      <c r="X174" s="227">
        <f t="shared" si="18"/>
        <v>0</v>
      </c>
      <c r="AB174" s="228" t="str">
        <f t="shared" si="19"/>
        <v>GoldT.C.A S.p.A</v>
      </c>
    </row>
    <row r="175" spans="1:28" s="227" customFormat="1" ht="28.5" customHeight="1">
      <c r="A175" s="181" t="s">
        <v>2268</v>
      </c>
      <c r="B175" s="182" t="s">
        <v>1098</v>
      </c>
      <c r="C175" s="186" t="s">
        <v>13704</v>
      </c>
      <c r="D175" s="230"/>
      <c r="E175" s="182" t="s">
        <v>1085</v>
      </c>
      <c r="F175" s="182" t="s">
        <v>2268</v>
      </c>
      <c r="G175" s="182" t="s">
        <v>13177</v>
      </c>
      <c r="H175" s="183">
        <v>0</v>
      </c>
      <c r="I175" s="184" t="s">
        <v>2301</v>
      </c>
      <c r="J175" s="184" t="s">
        <v>8844</v>
      </c>
      <c r="K175" s="224"/>
      <c r="L175" s="224"/>
      <c r="M175" s="224"/>
      <c r="N175" s="224"/>
      <c r="O175" s="224"/>
      <c r="P175" s="185"/>
      <c r="Q175" s="225"/>
      <c r="R175" s="182" t="s">
        <v>2160</v>
      </c>
      <c r="S175" s="181" t="str">
        <f t="shared" ca="1" si="17"/>
        <v>NL</v>
      </c>
      <c r="T175" s="181" t="str">
        <f ca="1">IF(B175="","",IF(ISERROR(MATCH($J175,[3]SorP!$B$1:$B$6226,0)),"",INDIRECT("'SorP'!$A$"&amp;MATCH($S175&amp;$J175,[3]SorP!C:C,0))))</f>
        <v>NL-NB</v>
      </c>
      <c r="U175" s="201"/>
      <c r="V175" s="226">
        <f>IF(C175="",NA(),IF(OR(C175="Smelter not listed",C175="Smelter not yet identified"),MATCH($B175&amp;$D175,'[3]Smelter Look-up'!$J:$J,0),MATCH($B175&amp;$C175,'[3]Smelter Look-up'!$J:$J,0)))</f>
        <v>231</v>
      </c>
      <c r="X175" s="227">
        <f t="shared" si="18"/>
        <v>0</v>
      </c>
      <c r="AB175" s="228" t="str">
        <f t="shared" si="19"/>
        <v>GoldREMONDIS PMR B.V.</v>
      </c>
    </row>
    <row r="176" spans="1:28" s="227" customFormat="1" ht="28.5" customHeight="1">
      <c r="A176" s="181" t="s">
        <v>13701</v>
      </c>
      <c r="B176" s="182" t="s">
        <v>1098</v>
      </c>
      <c r="C176" s="186" t="s">
        <v>13700</v>
      </c>
      <c r="D176" s="230"/>
      <c r="E176" s="182" t="s">
        <v>1061</v>
      </c>
      <c r="F176" s="182" t="s">
        <v>13701</v>
      </c>
      <c r="G176" s="182" t="s">
        <v>13177</v>
      </c>
      <c r="H176" s="183">
        <v>0</v>
      </c>
      <c r="I176" s="184" t="s">
        <v>13735</v>
      </c>
      <c r="J176" s="184" t="s">
        <v>2522</v>
      </c>
      <c r="K176" s="224"/>
      <c r="L176" s="224"/>
      <c r="M176" s="224"/>
      <c r="N176" s="224"/>
      <c r="O176" s="224"/>
      <c r="P176" s="185"/>
      <c r="Q176" s="225"/>
      <c r="R176" s="182" t="s">
        <v>2269</v>
      </c>
      <c r="S176" s="181" t="str">
        <f t="shared" ca="1" si="17"/>
        <v>AE</v>
      </c>
      <c r="T176" s="181" t="str">
        <f ca="1">IF(B176="","",IF(ISERROR(MATCH($J176,[3]SorP!$B$1:$B$6226,0)),"",INDIRECT("'SorP'!$A$"&amp;MATCH($S176&amp;$J176,[3]SorP!C:C,0))))</f>
        <v>AE-FU</v>
      </c>
      <c r="U176" s="201"/>
      <c r="V176" s="226">
        <f>IF(C176="",NA(),IF(OR(C176="Smelter not listed",C176="Smelter not yet identified"),MATCH($B176&amp;$D176,'[3]Smelter Look-up'!$J:$J,0),MATCH($B176&amp;$C176,'[3]Smelter Look-up'!$J:$J,0)))</f>
        <v>88</v>
      </c>
      <c r="X176" s="227">
        <f t="shared" si="18"/>
        <v>0</v>
      </c>
      <c r="AB176" s="228" t="str">
        <f t="shared" si="19"/>
        <v>GoldFujairah Gold FZC</v>
      </c>
    </row>
    <row r="177" spans="1:28" s="227" customFormat="1" ht="28.5" customHeight="1">
      <c r="A177" s="181" t="s">
        <v>13773</v>
      </c>
      <c r="B177" s="182" t="s">
        <v>1098</v>
      </c>
      <c r="C177" s="186" t="s">
        <v>13758</v>
      </c>
      <c r="D177" s="230"/>
      <c r="E177" s="182" t="s">
        <v>1075</v>
      </c>
      <c r="F177" s="182" t="s">
        <v>13773</v>
      </c>
      <c r="G177" s="182" t="s">
        <v>13177</v>
      </c>
      <c r="H177" s="183">
        <v>0</v>
      </c>
      <c r="I177" s="184" t="s">
        <v>13781</v>
      </c>
      <c r="J177" s="184" t="s">
        <v>15280</v>
      </c>
      <c r="K177" s="224"/>
      <c r="L177" s="224"/>
      <c r="M177" s="224"/>
      <c r="N177" s="224"/>
      <c r="O177" s="224"/>
      <c r="P177" s="185"/>
      <c r="Q177" s="225"/>
      <c r="R177" s="182" t="s">
        <v>657</v>
      </c>
      <c r="S177" s="181" t="str">
        <f t="shared" ca="1" si="17"/>
        <v>IN</v>
      </c>
      <c r="T177" s="181" t="str">
        <f ca="1">IF(B177="","",IF(ISERROR(MATCH($J177,[3]SorP!$B$1:$B$6226,0)),"",INDIRECT("'SorP'!$A$"&amp;MATCH($S177&amp;$J177,[3]SorP!C:C,0))))</f>
        <v>IN-MH</v>
      </c>
      <c r="U177" s="201"/>
      <c r="V177" s="226">
        <f>IF(C177="",NA(),IF(OR(C177="Smelter not listed",C177="Smelter not yet identified"),MATCH($B177&amp;$D177,'[3]Smelter Look-up'!$J:$J,0),MATCH($B177&amp;$C177,'[3]Smelter Look-up'!$J:$J,0)))</f>
        <v>261</v>
      </c>
      <c r="X177" s="227">
        <f t="shared" si="18"/>
        <v>0</v>
      </c>
      <c r="AB177" s="228" t="str">
        <f t="shared" si="19"/>
        <v>GoldShirpur Gold Refinery Ltd.</v>
      </c>
    </row>
    <row r="178" spans="1:28" s="227" customFormat="1" ht="28.5" customHeight="1">
      <c r="A178" s="181" t="s">
        <v>1796</v>
      </c>
      <c r="B178" s="182" t="s">
        <v>1101</v>
      </c>
      <c r="C178" s="186" t="s">
        <v>1795</v>
      </c>
      <c r="D178" s="230"/>
      <c r="E178" s="182" t="s">
        <v>2384</v>
      </c>
      <c r="F178" s="182" t="s">
        <v>1796</v>
      </c>
      <c r="G178" s="182" t="s">
        <v>13177</v>
      </c>
      <c r="H178" s="183">
        <v>0</v>
      </c>
      <c r="I178" s="184" t="s">
        <v>1797</v>
      </c>
      <c r="J178" s="184" t="s">
        <v>1583</v>
      </c>
      <c r="K178" s="224"/>
      <c r="L178" s="224"/>
      <c r="M178" s="224"/>
      <c r="N178" s="224"/>
      <c r="O178" s="224"/>
      <c r="P178" s="185"/>
      <c r="Q178" s="225"/>
      <c r="R178" s="182" t="s">
        <v>142</v>
      </c>
      <c r="S178" s="181" t="str">
        <f t="shared" ref="S178:S205" ca="1" si="20">IF(B178="","",IF(ISERROR(MATCH($E178,CL,0)),"Unknown",INDIRECT("'C'!$A$"&amp;MATCH($E178,CL,0)+1)))</f>
        <v>US</v>
      </c>
      <c r="T178" s="181" t="str">
        <f ca="1">IF(B178="","",IF(ISERROR(MATCH($J178,[3]SorP!$B$1:$B$6226,0)),"",INDIRECT("'SorP'!$A$"&amp;MATCH($S178&amp;$J178,[3]SorP!C:C,0))))</f>
        <v>US-NY</v>
      </c>
      <c r="U178" s="201"/>
      <c r="V178" s="226">
        <f>IF(C178="",NA(),IF(OR(C178="Smelter not listed",C178="Smelter not yet identified"),MATCH($B178&amp;$D178,'[3]Smelter Look-up'!$J:$J,0),MATCH($B178&amp;$C178,'[3]Smelter Look-up'!$J:$J,0)))</f>
        <v>641</v>
      </c>
      <c r="X178" s="227">
        <f t="shared" si="18"/>
        <v>0</v>
      </c>
      <c r="AB178" s="228" t="str">
        <f t="shared" si="19"/>
        <v>TungstenNiagara Refining LLC</v>
      </c>
    </row>
    <row r="179" spans="1:28" s="227" customFormat="1" ht="28.5" customHeight="1">
      <c r="A179" s="181" t="s">
        <v>15625</v>
      </c>
      <c r="B179" s="182" t="s">
        <v>1099</v>
      </c>
      <c r="C179" s="186" t="s">
        <v>15624</v>
      </c>
      <c r="D179" s="230"/>
      <c r="E179" s="182" t="s">
        <v>1074</v>
      </c>
      <c r="F179" s="182" t="s">
        <v>15625</v>
      </c>
      <c r="G179" s="182" t="s">
        <v>13177</v>
      </c>
      <c r="H179" s="183">
        <v>0</v>
      </c>
      <c r="I179" s="184" t="s">
        <v>14986</v>
      </c>
      <c r="J179" s="184" t="s">
        <v>12799</v>
      </c>
      <c r="K179" s="224"/>
      <c r="L179" s="224"/>
      <c r="M179" s="224"/>
      <c r="N179" s="224"/>
      <c r="O179" s="224"/>
      <c r="P179" s="185"/>
      <c r="Q179" s="225"/>
      <c r="R179" s="182" t="s">
        <v>143</v>
      </c>
      <c r="S179" s="181" t="str">
        <f t="shared" ca="1" si="20"/>
        <v>ID</v>
      </c>
      <c r="T179" s="181" t="str">
        <f ca="1">IF(B179="","",IF(ISERROR(MATCH($J179,[3]SorP!$B$1:$B$6226,0)),"",INDIRECT("'SorP'!$A$"&amp;MATCH($S179&amp;$J179,[3]SorP!C:C,0))))</f>
        <v>ID-BB</v>
      </c>
      <c r="U179" s="201"/>
      <c r="V179" s="226">
        <f>IF(C179="",NA(),IF(OR(C179="Smelter not listed",C179="Smelter not yet identified"),MATCH($B179&amp;$D179,'[3]Smelter Look-up'!$J:$J,0),MATCH($B179&amp;$C179,'[3]Smelter Look-up'!$J:$J,0)))</f>
        <v>525</v>
      </c>
      <c r="X179" s="227">
        <f t="shared" si="18"/>
        <v>0</v>
      </c>
      <c r="AB179" s="228" t="str">
        <f t="shared" si="19"/>
        <v>TinPT Rajehan Ariq</v>
      </c>
    </row>
    <row r="180" spans="1:28" s="227" customFormat="1" ht="28.5" customHeight="1">
      <c r="A180" s="181" t="s">
        <v>1678</v>
      </c>
      <c r="B180" s="182" t="s">
        <v>1098</v>
      </c>
      <c r="C180" s="186" t="s">
        <v>2254</v>
      </c>
      <c r="D180" s="230"/>
      <c r="E180" s="182" t="s">
        <v>1080</v>
      </c>
      <c r="F180" s="182" t="s">
        <v>1678</v>
      </c>
      <c r="G180" s="182" t="s">
        <v>13177</v>
      </c>
      <c r="H180" s="183">
        <v>0</v>
      </c>
      <c r="I180" s="184" t="s">
        <v>15609</v>
      </c>
      <c r="J180" s="184" t="s">
        <v>12824</v>
      </c>
      <c r="K180" s="224"/>
      <c r="L180" s="224"/>
      <c r="M180" s="224"/>
      <c r="N180" s="224"/>
      <c r="O180" s="224"/>
      <c r="P180" s="185"/>
      <c r="Q180" s="225"/>
      <c r="R180" s="182" t="s">
        <v>144</v>
      </c>
      <c r="S180" s="181" t="str">
        <f t="shared" ca="1" si="20"/>
        <v>KR</v>
      </c>
      <c r="T180" s="181" t="str">
        <f ca="1">IF(B180="","",IF(ISERROR(MATCH($J180,[3]SorP!$B$1:$B$6226,0)),"",INDIRECT("'SorP'!$A$"&amp;MATCH($S180&amp;$J180,[3]SorP!C:C,0))))</f>
        <v>KR-11</v>
      </c>
      <c r="U180" s="201"/>
      <c r="V180" s="226">
        <f>IF(C180="",NA(),IF(OR(C180="Smelter not listed",C180="Smelter not yet identified"),MATCH($B180&amp;$D180,'[3]Smelter Look-up'!$J:$J,0),MATCH($B180&amp;$C180,'[3]Smelter Look-up'!$J:$J,0)))</f>
        <v>154</v>
      </c>
      <c r="X180" s="227">
        <f t="shared" si="18"/>
        <v>0</v>
      </c>
      <c r="AB180" s="228" t="str">
        <f t="shared" si="19"/>
        <v>GoldKorea Zinc Co., Ltd.</v>
      </c>
    </row>
    <row r="181" spans="1:28" s="227" customFormat="1" ht="28.5" customHeight="1">
      <c r="A181" s="181" t="s">
        <v>2280</v>
      </c>
      <c r="B181" s="182" t="s">
        <v>1098</v>
      </c>
      <c r="C181" s="186" t="s">
        <v>2279</v>
      </c>
      <c r="D181" s="230"/>
      <c r="E181" s="182" t="s">
        <v>1078</v>
      </c>
      <c r="F181" s="182" t="s">
        <v>2280</v>
      </c>
      <c r="G181" s="182" t="s">
        <v>13177</v>
      </c>
      <c r="H181" s="183">
        <v>0</v>
      </c>
      <c r="I181" s="184" t="s">
        <v>2281</v>
      </c>
      <c r="J181" s="184" t="s">
        <v>2282</v>
      </c>
      <c r="K181" s="224"/>
      <c r="L181" s="224"/>
      <c r="M181" s="224"/>
      <c r="N181" s="224"/>
      <c r="O181" s="224"/>
      <c r="P181" s="185"/>
      <c r="Q181" s="225"/>
      <c r="R181" s="182" t="s">
        <v>145</v>
      </c>
      <c r="S181" s="181" t="str">
        <f t="shared" ca="1" si="20"/>
        <v>KZ</v>
      </c>
      <c r="T181" s="181" t="str">
        <f ca="1">IF(B181="","",IF(ISERROR(MATCH($J181,[3]SorP!$B$1:$B$6226,0)),"",INDIRECT("'SorP'!$A$"&amp;MATCH($S181&amp;$J181,[3]SorP!C:C,0))))</f>
        <v>KZ-ALA</v>
      </c>
      <c r="U181" s="201"/>
      <c r="V181" s="226">
        <f>IF(C181="",NA(),IF(OR(C181="Smelter not listed",C181="Smelter not yet identified"),MATCH($B181&amp;$D181,'[3]Smelter Look-up'!$J:$J,0),MATCH($B181&amp;$C181,'[3]Smelter Look-up'!$J:$J,0)))</f>
        <v>298</v>
      </c>
      <c r="X181" s="227">
        <f t="shared" si="18"/>
        <v>0</v>
      </c>
      <c r="AB181" s="228" t="str">
        <f t="shared" si="19"/>
        <v>GoldTOO Tau-Ken-Altyn</v>
      </c>
    </row>
    <row r="182" spans="1:28" s="227" customFormat="1" ht="28.5" customHeight="1">
      <c r="A182" s="181" t="s">
        <v>13724</v>
      </c>
      <c r="B182" s="182" t="s">
        <v>1101</v>
      </c>
      <c r="C182" s="186" t="s">
        <v>14970</v>
      </c>
      <c r="D182" s="230"/>
      <c r="E182" s="182" t="s">
        <v>1069</v>
      </c>
      <c r="F182" s="182" t="s">
        <v>13724</v>
      </c>
      <c r="G182" s="182" t="s">
        <v>13177</v>
      </c>
      <c r="H182" s="183">
        <v>0</v>
      </c>
      <c r="I182" s="184" t="s">
        <v>1581</v>
      </c>
      <c r="J182" s="184" t="s">
        <v>13533</v>
      </c>
      <c r="K182" s="224"/>
      <c r="L182" s="224"/>
      <c r="M182" s="224"/>
      <c r="N182" s="224"/>
      <c r="O182" s="224"/>
      <c r="P182" s="185"/>
      <c r="Q182" s="225"/>
      <c r="R182" s="182" t="s">
        <v>146</v>
      </c>
      <c r="S182" s="181" t="str">
        <f t="shared" ca="1" si="20"/>
        <v>CN</v>
      </c>
      <c r="T182" s="181" t="str">
        <f ca="1">IF(B182="","",IF(ISERROR(MATCH($J182,[3]SorP!$B$1:$B$6226,0)),"",INDIRECT("'SorP'!$A$"&amp;MATCH($S182&amp;$J182,[3]SorP!C:C,0))))</f>
        <v>CN-HA</v>
      </c>
      <c r="U182" s="201"/>
      <c r="V182" s="226">
        <f>IF(C182="",NA(),IF(OR(C182="Smelter not listed",C182="Smelter not yet identified"),MATCH($B182&amp;$D182,'[3]Smelter Look-up'!$J:$J,0),MATCH($B182&amp;$C182,'[3]Smelter Look-up'!$J:$J,0)))</f>
        <v>593</v>
      </c>
      <c r="X182" s="227">
        <f t="shared" si="18"/>
        <v>0</v>
      </c>
      <c r="AB182" s="228" t="str">
        <f t="shared" si="19"/>
        <v>TungstenChina Molybdenum Tungsten Co., Ltd.</v>
      </c>
    </row>
    <row r="183" spans="1:28" s="227" customFormat="1" ht="28.5" customHeight="1">
      <c r="A183" s="181" t="s">
        <v>15307</v>
      </c>
      <c r="B183" s="182" t="s">
        <v>1099</v>
      </c>
      <c r="C183" s="186" t="s">
        <v>15306</v>
      </c>
      <c r="D183" s="230"/>
      <c r="E183" s="182" t="s">
        <v>1074</v>
      </c>
      <c r="F183" s="182" t="s">
        <v>15307</v>
      </c>
      <c r="G183" s="182" t="s">
        <v>13177</v>
      </c>
      <c r="H183" s="183">
        <v>0</v>
      </c>
      <c r="I183" s="184" t="s">
        <v>15308</v>
      </c>
      <c r="J183" s="184" t="s">
        <v>1748</v>
      </c>
      <c r="K183" s="224"/>
      <c r="L183" s="224"/>
      <c r="M183" s="224"/>
      <c r="N183" s="224"/>
      <c r="O183" s="224"/>
      <c r="P183" s="185"/>
      <c r="Q183" s="225"/>
      <c r="R183" s="182" t="s">
        <v>147</v>
      </c>
      <c r="S183" s="181" t="str">
        <f t="shared" ca="1" si="20"/>
        <v>ID</v>
      </c>
      <c r="T183" s="181" t="str">
        <f ca="1">IF(B183="","",IF(ISERROR(MATCH($J183,[3]SorP!$B$1:$B$6226,0)),"",INDIRECT("'SorP'!$A$"&amp;MATCH($S183&amp;$J183,[3]SorP!C:C,0))))</f>
        <v>ID-KR</v>
      </c>
      <c r="U183" s="201"/>
      <c r="V183" s="226">
        <f>IF(C183="",NA(),IF(OR(C183="Smelter not listed",C183="Smelter not yet identified"),MATCH($B183&amp;$D183,'[3]Smelter Look-up'!$J:$J,0),MATCH($B183&amp;$C183,'[3]Smelter Look-up'!$J:$J,0)))</f>
        <v>513</v>
      </c>
      <c r="X183" s="227">
        <f t="shared" si="18"/>
        <v>0</v>
      </c>
      <c r="AB183" s="228" t="str">
        <f t="shared" si="19"/>
        <v>TinPT Cipta Persada Mulia</v>
      </c>
    </row>
    <row r="184" spans="1:28" s="227" customFormat="1" ht="28.5" customHeight="1">
      <c r="A184" s="181" t="s">
        <v>2092</v>
      </c>
      <c r="B184" s="182" t="s">
        <v>1099</v>
      </c>
      <c r="C184" s="186" t="s">
        <v>2091</v>
      </c>
      <c r="D184" s="230"/>
      <c r="E184" s="182" t="s">
        <v>863</v>
      </c>
      <c r="F184" s="182" t="s">
        <v>2092</v>
      </c>
      <c r="G184" s="182" t="s">
        <v>13177</v>
      </c>
      <c r="H184" s="183">
        <v>0</v>
      </c>
      <c r="I184" s="184" t="s">
        <v>1767</v>
      </c>
      <c r="J184" s="184" t="s">
        <v>12075</v>
      </c>
      <c r="K184" s="224"/>
      <c r="L184" s="224"/>
      <c r="M184" s="224"/>
      <c r="N184" s="224"/>
      <c r="O184" s="224"/>
      <c r="P184" s="185"/>
      <c r="Q184" s="225"/>
      <c r="R184" s="182" t="s">
        <v>148</v>
      </c>
      <c r="S184" s="181" t="str">
        <f t="shared" ca="1" si="20"/>
        <v>VN</v>
      </c>
      <c r="T184" s="181" t="str">
        <f ca="1">IF(B184="","",IF(ISERROR(MATCH($J184,[3]SorP!$B$1:$B$6226,0)),"",INDIRECT("'SorP'!$A$"&amp;MATCH($S184&amp;$J184,[3]SorP!C:C,0))))</f>
        <v>VN-22</v>
      </c>
      <c r="U184" s="201"/>
      <c r="V184" s="226">
        <f>IF(C184="",NA(),IF(OR(C184="Smelter not listed",C184="Smelter not yet identified"),MATCH($B184&amp;$D184,'[3]Smelter Look-up'!$J:$J,0),MATCH($B184&amp;$C184,'[3]Smelter Look-up'!$J:$J,0)))</f>
        <v>404</v>
      </c>
      <c r="X184" s="227">
        <f t="shared" si="18"/>
        <v>0</v>
      </c>
      <c r="AB184" s="228" t="str">
        <f t="shared" si="19"/>
        <v>TinAn Vinh Joint Stock Mineral Processing Company</v>
      </c>
    </row>
    <row r="185" spans="1:28" s="227" customFormat="1" ht="28.5" customHeight="1">
      <c r="A185" s="181" t="s">
        <v>1771</v>
      </c>
      <c r="B185" s="182" t="s">
        <v>1099</v>
      </c>
      <c r="C185" s="186" t="s">
        <v>12381</v>
      </c>
      <c r="D185" s="230"/>
      <c r="E185" s="182" t="s">
        <v>1065</v>
      </c>
      <c r="F185" s="182" t="s">
        <v>1771</v>
      </c>
      <c r="G185" s="182" t="s">
        <v>13177</v>
      </c>
      <c r="H185" s="183">
        <v>0</v>
      </c>
      <c r="I185" s="184" t="s">
        <v>1683</v>
      </c>
      <c r="J185" s="184" t="s">
        <v>1717</v>
      </c>
      <c r="K185" s="224"/>
      <c r="L185" s="224"/>
      <c r="M185" s="224"/>
      <c r="N185" s="224"/>
      <c r="O185" s="224"/>
      <c r="P185" s="185"/>
      <c r="Q185" s="225"/>
      <c r="R185" s="182" t="s">
        <v>15848</v>
      </c>
      <c r="S185" s="181" t="str">
        <f t="shared" ca="1" si="20"/>
        <v>BR</v>
      </c>
      <c r="T185" s="181" t="str">
        <f ca="1">IF(B185="","",IF(ISERROR(MATCH($J185,[3]SorP!$B$1:$B$6226,0)),"",INDIRECT("'SorP'!$A$"&amp;MATCH($S185&amp;$J185,[3]SorP!C:C,0))))</f>
        <v>BR-MG</v>
      </c>
      <c r="U185" s="201"/>
      <c r="V185" s="226">
        <f>IF(C185="",NA(),IF(OR(C185="Smelter not listed",C185="Smelter not yet identified"),MATCH($B185&amp;$D185,'[3]Smelter Look-up'!$J:$J,0),MATCH($B185&amp;$C185,'[3]Smelter Look-up'!$J:$J,0)))</f>
        <v>538</v>
      </c>
      <c r="X185" s="227">
        <f t="shared" si="18"/>
        <v>0</v>
      </c>
      <c r="AB185" s="228" t="str">
        <f t="shared" si="19"/>
        <v>TinResind Industria e Comercio Ltda.</v>
      </c>
    </row>
    <row r="186" spans="1:28" s="227" customFormat="1" ht="28.5" customHeight="1">
      <c r="A186" s="181" t="s">
        <v>2386</v>
      </c>
      <c r="B186" s="182" t="s">
        <v>1098</v>
      </c>
      <c r="C186" s="186" t="s">
        <v>2385</v>
      </c>
      <c r="D186" s="230"/>
      <c r="E186" s="182" t="s">
        <v>2384</v>
      </c>
      <c r="F186" s="182" t="s">
        <v>2386</v>
      </c>
      <c r="G186" s="182" t="s">
        <v>13177</v>
      </c>
      <c r="H186" s="183">
        <v>0</v>
      </c>
      <c r="I186" s="184" t="s">
        <v>2387</v>
      </c>
      <c r="J186" s="184" t="s">
        <v>1699</v>
      </c>
      <c r="K186" s="224"/>
      <c r="L186" s="224"/>
      <c r="M186" s="224"/>
      <c r="N186" s="224"/>
      <c r="O186" s="224"/>
      <c r="P186" s="185"/>
      <c r="Q186" s="225"/>
      <c r="R186" s="182" t="s">
        <v>2121</v>
      </c>
      <c r="S186" s="181" t="str">
        <f t="shared" ca="1" si="20"/>
        <v>US</v>
      </c>
      <c r="T186" s="181" t="str">
        <f ca="1">IF(B186="","",IF(ISERROR(MATCH($J186,[3]SorP!$B$1:$B$6226,0)),"",INDIRECT("'SorP'!$A$"&amp;MATCH($S186&amp;$J186,[3]SorP!C:C,0))))</f>
        <v>US-PA</v>
      </c>
      <c r="U186" s="201"/>
      <c r="V186" s="226">
        <f>IF(C186="",NA(),IF(OR(C186="Smelter not listed",C186="Smelter not yet identified"),MATCH($B186&amp;$D186,'[3]Smelter Look-up'!$J:$J,0),MATCH($B186&amp;$C186,'[3]Smelter Look-up'!$J:$J,0)))</f>
        <v>7</v>
      </c>
      <c r="X186" s="227">
        <f t="shared" si="18"/>
        <v>0</v>
      </c>
      <c r="AB186" s="228" t="str">
        <f t="shared" si="19"/>
        <v>GoldAbington Reldan Metals, LLC</v>
      </c>
    </row>
    <row r="187" spans="1:28" s="227" customFormat="1" ht="28.5" customHeight="1">
      <c r="A187" s="181" t="s">
        <v>15292</v>
      </c>
      <c r="B187" s="182" t="s">
        <v>1098</v>
      </c>
      <c r="C187" s="186" t="s">
        <v>15291</v>
      </c>
      <c r="D187" s="230"/>
      <c r="E187" s="182" t="s">
        <v>1069</v>
      </c>
      <c r="F187" s="182" t="s">
        <v>15292</v>
      </c>
      <c r="G187" s="182" t="s">
        <v>13177</v>
      </c>
      <c r="H187" s="183">
        <v>0</v>
      </c>
      <c r="I187" s="184" t="s">
        <v>14983</v>
      </c>
      <c r="J187" s="184" t="s">
        <v>13536</v>
      </c>
      <c r="K187" s="224"/>
      <c r="L187" s="224"/>
      <c r="M187" s="224"/>
      <c r="N187" s="224"/>
      <c r="O187" s="224"/>
      <c r="P187" s="185"/>
      <c r="Q187" s="225"/>
      <c r="R187" s="182" t="s">
        <v>15849</v>
      </c>
      <c r="S187" s="181" t="str">
        <f t="shared" ca="1" si="20"/>
        <v>CN</v>
      </c>
      <c r="T187" s="181" t="str">
        <f ca="1">IF(B187="","",IF(ISERROR(MATCH($J187,[3]SorP!$B$1:$B$6226,0)),"",INDIRECT("'SorP'!$A$"&amp;MATCH($S187&amp;$J187,[3]SorP!C:C,0))))</f>
        <v>CN-GD</v>
      </c>
      <c r="U187" s="201"/>
      <c r="V187" s="226">
        <f>IF(C187="",NA(),IF(OR(C187="Smelter not listed",C187="Smelter not yet identified"),MATCH($B187&amp;$D187,'[3]Smelter Look-up'!$J:$J,0),MATCH($B187&amp;$C187,'[3]Smelter Look-up'!$J:$J,0)))</f>
        <v>258</v>
      </c>
      <c r="X187" s="227">
        <f t="shared" si="18"/>
        <v>0</v>
      </c>
      <c r="AB187" s="228" t="str">
        <f t="shared" si="19"/>
        <v>GoldShenzhen CuiLu Gold Co., Ltd.</v>
      </c>
    </row>
    <row r="188" spans="1:28" s="227" customFormat="1" ht="28.5" customHeight="1">
      <c r="A188" s="181" t="s">
        <v>2483</v>
      </c>
      <c r="B188" s="182" t="s">
        <v>1099</v>
      </c>
      <c r="C188" s="186" t="s">
        <v>2482</v>
      </c>
      <c r="D188" s="230"/>
      <c r="E188" s="182" t="s">
        <v>1065</v>
      </c>
      <c r="F188" s="182" t="s">
        <v>2483</v>
      </c>
      <c r="G188" s="182" t="s">
        <v>13177</v>
      </c>
      <c r="H188" s="183">
        <v>0</v>
      </c>
      <c r="I188" s="184" t="s">
        <v>2491</v>
      </c>
      <c r="J188" s="184" t="s">
        <v>1640</v>
      </c>
      <c r="K188" s="224"/>
      <c r="L188" s="224"/>
      <c r="M188" s="224"/>
      <c r="N188" s="224"/>
      <c r="O188" s="224"/>
      <c r="P188" s="185"/>
      <c r="Q188" s="225"/>
      <c r="R188" s="182"/>
      <c r="S188" s="181"/>
      <c r="T188" s="181"/>
      <c r="U188" s="201"/>
      <c r="V188" s="226"/>
      <c r="AB188" s="228"/>
    </row>
    <row r="189" spans="1:28" s="227" customFormat="1" ht="28.5" customHeight="1">
      <c r="A189" s="181" t="s">
        <v>15278</v>
      </c>
      <c r="B189" s="182" t="s">
        <v>1098</v>
      </c>
      <c r="C189" s="186" t="s">
        <v>15277</v>
      </c>
      <c r="D189" s="230"/>
      <c r="E189" s="182" t="s">
        <v>13043</v>
      </c>
      <c r="F189" s="182" t="s">
        <v>15278</v>
      </c>
      <c r="G189" s="182" t="s">
        <v>13177</v>
      </c>
      <c r="H189" s="183">
        <v>0</v>
      </c>
      <c r="I189" s="184" t="s">
        <v>15279</v>
      </c>
      <c r="J189" s="184" t="s">
        <v>9531</v>
      </c>
      <c r="K189" s="224"/>
      <c r="L189" s="224"/>
      <c r="M189" s="224"/>
      <c r="N189" s="224"/>
      <c r="O189" s="224"/>
      <c r="P189" s="185"/>
      <c r="Q189" s="225"/>
      <c r="R189" s="182" t="s">
        <v>379</v>
      </c>
      <c r="S189" s="181" t="str">
        <f t="shared" ca="1" si="20"/>
        <v>PT</v>
      </c>
      <c r="T189" s="181" t="str">
        <f ca="1">IF(B189="","",IF(ISERROR(MATCH($J189,[3]SorP!$B$1:$B$6226,0)),"",INDIRECT("'SorP'!$A$"&amp;MATCH($S189&amp;$J189,[3]SorP!C:C,0))))</f>
        <v>PT-13</v>
      </c>
      <c r="U189" s="201"/>
      <c r="V189" s="226">
        <f>IF(C189="",NA(),IF(OR(C189="Smelter not listed",C189="Smelter not yet identified"),MATCH($B189&amp;$D189,'[3]Smelter Look-up'!$J:$J,0),MATCH($B189&amp;$C189,'[3]Smelter Look-up'!$J:$J,0)))</f>
        <v>17</v>
      </c>
      <c r="X189" s="227">
        <f t="shared" si="18"/>
        <v>0</v>
      </c>
      <c r="AB189" s="228" t="str">
        <f t="shared" si="19"/>
        <v>GoldAlbino Mountinho Lda.</v>
      </c>
    </row>
    <row r="190" spans="1:28" s="227" customFormat="1" ht="28.5" customHeight="1">
      <c r="A190" s="181" t="s">
        <v>2392</v>
      </c>
      <c r="B190" s="182" t="s">
        <v>1098</v>
      </c>
      <c r="C190" s="186" t="s">
        <v>2391</v>
      </c>
      <c r="D190" s="230"/>
      <c r="E190" s="182" t="s">
        <v>1060</v>
      </c>
      <c r="F190" s="182" t="s">
        <v>2392</v>
      </c>
      <c r="G190" s="182" t="s">
        <v>13177</v>
      </c>
      <c r="H190" s="183">
        <v>0</v>
      </c>
      <c r="I190" s="184" t="s">
        <v>2402</v>
      </c>
      <c r="J190" s="184" t="s">
        <v>2402</v>
      </c>
      <c r="K190" s="224"/>
      <c r="L190" s="224"/>
      <c r="M190" s="224"/>
      <c r="N190" s="224"/>
      <c r="O190" s="224"/>
      <c r="P190" s="185"/>
      <c r="Q190" s="225"/>
      <c r="R190" s="182" t="s">
        <v>13763</v>
      </c>
      <c r="S190" s="181" t="str">
        <f t="shared" ca="1" si="20"/>
        <v>AD</v>
      </c>
      <c r="T190" s="181" t="str">
        <f ca="1">IF(B190="","",IF(ISERROR(MATCH($J190,[3]SorP!$B$1:$B$6226,0)),"",INDIRECT("'SorP'!$A$"&amp;MATCH($S190&amp;$J190,[3]SorP!C:C,0))))</f>
        <v>AD-07</v>
      </c>
      <c r="U190" s="201"/>
      <c r="V190" s="226">
        <f>IF(C190="",NA(),IF(OR(C190="Smelter not listed",C190="Smelter not yet identified"),MATCH($B190&amp;$D190,'[3]Smelter Look-up'!$J:$J,0),MATCH($B190&amp;$C190,'[3]Smelter Look-up'!$J:$J,0)))</f>
        <v>167</v>
      </c>
      <c r="X190" s="227">
        <f t="shared" si="18"/>
        <v>0</v>
      </c>
      <c r="AB190" s="228" t="str">
        <f t="shared" si="19"/>
        <v>GoldL'Orfebre S.A.</v>
      </c>
    </row>
    <row r="191" spans="1:28" s="227" customFormat="1" ht="28.5" customHeight="1">
      <c r="A191" s="181" t="s">
        <v>2455</v>
      </c>
      <c r="B191" s="182" t="s">
        <v>1098</v>
      </c>
      <c r="C191" s="186" t="s">
        <v>2454</v>
      </c>
      <c r="D191" s="230"/>
      <c r="E191" s="182" t="s">
        <v>1076</v>
      </c>
      <c r="F191" s="182" t="s">
        <v>2455</v>
      </c>
      <c r="G191" s="182" t="s">
        <v>13177</v>
      </c>
      <c r="H191" s="183">
        <v>0</v>
      </c>
      <c r="I191" s="184" t="s">
        <v>1536</v>
      </c>
      <c r="J191" s="184" t="s">
        <v>6417</v>
      </c>
      <c r="K191" s="224"/>
      <c r="L191" s="224"/>
      <c r="M191" s="224"/>
      <c r="N191" s="224"/>
      <c r="O191" s="224"/>
      <c r="P191" s="185"/>
      <c r="Q191" s="225"/>
      <c r="R191" s="182" t="s">
        <v>1367</v>
      </c>
      <c r="S191" s="181" t="str">
        <f t="shared" ca="1" si="20"/>
        <v>IT</v>
      </c>
      <c r="T191" s="181" t="str">
        <f ca="1">IF(B191="","",IF(ISERROR(MATCH($J191,[3]SorP!$B$1:$B$6226,0)),"",INDIRECT("'SorP'!$A$"&amp;MATCH($S191&amp;$J191,[3]SorP!C:C,0))))</f>
        <v>IT-52</v>
      </c>
      <c r="U191" s="201"/>
      <c r="V191" s="226">
        <f>IF(C191="",NA(),IF(OR(C191="Smelter not listed",C191="Smelter not yet identified"),MATCH($B191&amp;$D191,'[3]Smelter Look-up'!$J:$J,0),MATCH($B191&amp;$C191,'[3]Smelter Look-up'!$J:$J,0)))</f>
        <v>129</v>
      </c>
      <c r="X191" s="227">
        <f t="shared" si="18"/>
        <v>0</v>
      </c>
      <c r="AB191" s="228" t="str">
        <f t="shared" si="19"/>
        <v>GoldItalpreziosi</v>
      </c>
    </row>
    <row r="192" spans="1:28" s="227" customFormat="1" ht="28.5" customHeight="1">
      <c r="A192" s="181" t="s">
        <v>1772</v>
      </c>
      <c r="B192" s="182" t="s">
        <v>1099</v>
      </c>
      <c r="C192" s="186" t="s">
        <v>15341</v>
      </c>
      <c r="D192" s="230"/>
      <c r="E192" s="182" t="s">
        <v>1064</v>
      </c>
      <c r="F192" s="182" t="s">
        <v>1772</v>
      </c>
      <c r="G192" s="182" t="s">
        <v>13177</v>
      </c>
      <c r="H192" s="183">
        <v>0</v>
      </c>
      <c r="I192" s="184" t="s">
        <v>1773</v>
      </c>
      <c r="J192" s="184" t="s">
        <v>3104</v>
      </c>
      <c r="K192" s="224"/>
      <c r="L192" s="224"/>
      <c r="M192" s="224"/>
      <c r="N192" s="224"/>
      <c r="O192" s="224"/>
      <c r="P192" s="185"/>
      <c r="Q192" s="225"/>
      <c r="R192" s="182"/>
      <c r="S192" s="181"/>
      <c r="T192" s="181"/>
      <c r="U192" s="201"/>
      <c r="V192" s="226"/>
      <c r="AB192" s="228"/>
    </row>
    <row r="193" spans="1:28" s="227" customFormat="1" ht="28.5" customHeight="1">
      <c r="A193" s="181" t="s">
        <v>1774</v>
      </c>
      <c r="B193" s="182" t="s">
        <v>1099</v>
      </c>
      <c r="C193" s="186" t="s">
        <v>15342</v>
      </c>
      <c r="D193" s="230"/>
      <c r="E193" s="182" t="s">
        <v>1071</v>
      </c>
      <c r="F193" s="182" t="s">
        <v>1774</v>
      </c>
      <c r="G193" s="182" t="s">
        <v>13177</v>
      </c>
      <c r="H193" s="183">
        <v>0</v>
      </c>
      <c r="I193" s="184" t="s">
        <v>1775</v>
      </c>
      <c r="J193" s="184" t="s">
        <v>12359</v>
      </c>
      <c r="K193" s="224"/>
      <c r="L193" s="224"/>
      <c r="M193" s="224"/>
      <c r="N193" s="224"/>
      <c r="O193" s="224"/>
      <c r="P193" s="185"/>
      <c r="Q193" s="225"/>
      <c r="R193" s="182"/>
      <c r="S193" s="181"/>
      <c r="T193" s="181"/>
      <c r="U193" s="201"/>
      <c r="V193" s="226"/>
      <c r="AB193" s="228"/>
    </row>
    <row r="194" spans="1:28" s="227" customFormat="1" ht="28.5" customHeight="1">
      <c r="A194" s="181" t="s">
        <v>15350</v>
      </c>
      <c r="B194" s="182" t="s">
        <v>1099</v>
      </c>
      <c r="C194" s="186" t="s">
        <v>15349</v>
      </c>
      <c r="D194" s="230"/>
      <c r="E194" s="182" t="s">
        <v>1074</v>
      </c>
      <c r="F194" s="182" t="s">
        <v>15350</v>
      </c>
      <c r="G194" s="182" t="s">
        <v>13177</v>
      </c>
      <c r="H194" s="183">
        <v>0</v>
      </c>
      <c r="I194" s="184" t="s">
        <v>15353</v>
      </c>
      <c r="J194" s="184" t="s">
        <v>12799</v>
      </c>
      <c r="K194" s="224"/>
      <c r="L194" s="224"/>
      <c r="M194" s="224"/>
      <c r="N194" s="224"/>
      <c r="O194" s="224"/>
      <c r="P194" s="185"/>
      <c r="Q194" s="225"/>
      <c r="R194" s="182"/>
      <c r="S194" s="181"/>
      <c r="T194" s="181"/>
      <c r="U194" s="201"/>
      <c r="V194" s="226"/>
      <c r="AB194" s="228"/>
    </row>
    <row r="195" spans="1:28" s="227" customFormat="1" ht="28.5" customHeight="1">
      <c r="A195" s="181" t="s">
        <v>2157</v>
      </c>
      <c r="B195" s="182" t="s">
        <v>1098</v>
      </c>
      <c r="C195" s="186" t="s">
        <v>2155</v>
      </c>
      <c r="D195" s="230"/>
      <c r="E195" s="182" t="s">
        <v>1070</v>
      </c>
      <c r="F195" s="182" t="s">
        <v>2157</v>
      </c>
      <c r="G195" s="182" t="s">
        <v>13177</v>
      </c>
      <c r="H195" s="183">
        <v>0</v>
      </c>
      <c r="I195" s="184" t="s">
        <v>1510</v>
      </c>
      <c r="J195" s="184" t="s">
        <v>1511</v>
      </c>
      <c r="K195" s="224"/>
      <c r="L195" s="224"/>
      <c r="M195" s="224"/>
      <c r="N195" s="224"/>
      <c r="O195" s="224"/>
      <c r="P195" s="185"/>
      <c r="Q195" s="225"/>
      <c r="R195" s="182" t="s">
        <v>2124</v>
      </c>
      <c r="S195" s="181" t="str">
        <f t="shared" ca="1" si="20"/>
        <v>DE</v>
      </c>
      <c r="T195" s="181" t="str">
        <f ca="1">IF(B195="","",IF(ISERROR(MATCH($J195,[3]SorP!$B$1:$B$6226,0)),"",INDIRECT("'SorP'!$A$"&amp;MATCH($S195&amp;$J195,[3]SorP!C:C,0))))</f>
        <v>DE-BW</v>
      </c>
      <c r="U195" s="201"/>
      <c r="V195" s="226">
        <f>IF(C195="",NA(),IF(OR(C195="Smelter not listed",C195="Smelter not yet identified"),MATCH($B195&amp;$D195,'[3]Smelter Look-up'!$J:$J,0),MATCH($B195&amp;$C195,'[3]Smelter Look-up'!$J:$J,0)))</f>
        <v>308</v>
      </c>
      <c r="X195" s="227">
        <f t="shared" si="18"/>
        <v>0</v>
      </c>
      <c r="AB195" s="228" t="str">
        <f t="shared" si="19"/>
        <v>GoldWIELAND Edelmetalle GmbH</v>
      </c>
    </row>
    <row r="196" spans="1:28" s="227" customFormat="1" ht="28.5" customHeight="1">
      <c r="A196" s="181" t="s">
        <v>2158</v>
      </c>
      <c r="B196" s="182" t="s">
        <v>1098</v>
      </c>
      <c r="C196" s="186" t="s">
        <v>12382</v>
      </c>
      <c r="D196" s="230"/>
      <c r="E196" s="182" t="s">
        <v>1063</v>
      </c>
      <c r="F196" s="182" t="s">
        <v>2158</v>
      </c>
      <c r="G196" s="182" t="s">
        <v>13177</v>
      </c>
      <c r="H196" s="183">
        <v>0</v>
      </c>
      <c r="I196" s="184" t="s">
        <v>2159</v>
      </c>
      <c r="J196" s="184" t="s">
        <v>2755</v>
      </c>
      <c r="K196" s="224"/>
      <c r="L196" s="224"/>
      <c r="M196" s="224"/>
      <c r="N196" s="224"/>
      <c r="O196" s="224"/>
      <c r="P196" s="185"/>
      <c r="Q196" s="225"/>
      <c r="R196" s="182" t="s">
        <v>12653</v>
      </c>
      <c r="S196" s="181" t="str">
        <f t="shared" ca="1" si="20"/>
        <v>AT</v>
      </c>
      <c r="T196" s="181" t="str">
        <f ca="1">IF(B196="","",IF(ISERROR(MATCH($J196,[3]SorP!$B$1:$B$6226,0)),"",INDIRECT("'SorP'!$A$"&amp;MATCH($S196&amp;$J196,[3]SorP!C:C,0))))</f>
        <v>AT-9</v>
      </c>
      <c r="U196" s="201"/>
      <c r="V196" s="226">
        <f>IF(C196="",NA(),IF(OR(C196="Smelter not listed",C196="Smelter not yet identified"),MATCH($B196&amp;$D196,'[3]Smelter Look-up'!$J:$J,0),MATCH($B196&amp;$C196,'[3]Smelter Look-up'!$J:$J,0)))</f>
        <v>208</v>
      </c>
      <c r="X196" s="227">
        <f t="shared" si="18"/>
        <v>0</v>
      </c>
      <c r="AB196" s="228" t="str">
        <f t="shared" si="19"/>
        <v>GoldOgussa Osterreichische Gold- und Silber-Scheideanstalt GmbH</v>
      </c>
    </row>
    <row r="197" spans="1:28" s="227" customFormat="1" ht="28.5" customHeight="1">
      <c r="A197" s="181" t="s">
        <v>15942</v>
      </c>
      <c r="B197" s="182" t="s">
        <v>1099</v>
      </c>
      <c r="C197" s="186" t="s">
        <v>15851</v>
      </c>
      <c r="D197" s="230"/>
      <c r="E197" s="182" t="s">
        <v>1074</v>
      </c>
      <c r="F197" s="182" t="s">
        <v>15942</v>
      </c>
      <c r="G197" s="182" t="s">
        <v>13177</v>
      </c>
      <c r="H197" s="183">
        <v>0</v>
      </c>
      <c r="I197" s="184" t="s">
        <v>15920</v>
      </c>
      <c r="J197" s="184" t="s">
        <v>12799</v>
      </c>
      <c r="K197" s="224"/>
      <c r="L197" s="224"/>
      <c r="M197" s="224"/>
      <c r="N197" s="224"/>
      <c r="O197" s="224"/>
      <c r="P197" s="185"/>
      <c r="Q197" s="225"/>
      <c r="R197" s="182"/>
      <c r="S197" s="181"/>
      <c r="T197" s="181"/>
      <c r="U197" s="201"/>
      <c r="V197" s="226"/>
      <c r="AB197" s="228"/>
    </row>
    <row r="198" spans="1:28" s="227" customFormat="1" ht="28.5" customHeight="1">
      <c r="A198" s="181" t="s">
        <v>2225</v>
      </c>
      <c r="B198" s="182" t="s">
        <v>1101</v>
      </c>
      <c r="C198" s="186" t="s">
        <v>2295</v>
      </c>
      <c r="D198" s="230"/>
      <c r="E198" s="182" t="s">
        <v>852</v>
      </c>
      <c r="F198" s="182" t="s">
        <v>2225</v>
      </c>
      <c r="G198" s="182">
        <v>0</v>
      </c>
      <c r="H198" s="183">
        <v>0</v>
      </c>
      <c r="I198" s="184" t="s">
        <v>2226</v>
      </c>
      <c r="J198" s="184" t="s">
        <v>2227</v>
      </c>
      <c r="K198" s="224"/>
      <c r="L198" s="224"/>
      <c r="M198" s="224"/>
      <c r="N198" s="224"/>
      <c r="O198" s="224"/>
      <c r="P198" s="185"/>
      <c r="Q198" s="225"/>
      <c r="R198" s="182" t="s">
        <v>15354</v>
      </c>
      <c r="S198" s="181" t="str">
        <f t="shared" ca="1" si="20"/>
        <v>PH</v>
      </c>
      <c r="T198" s="181" t="str">
        <f ca="1">IF(B198="","",IF(ISERROR(MATCH($J198,[3]SorP!$B$1:$B$6226,0)),"",INDIRECT("'SorP'!$A$"&amp;MATCH($S198&amp;$J198,[3]SorP!C:C,0))))</f>
        <v>PH-BUL</v>
      </c>
      <c r="U198" s="201"/>
      <c r="V198" s="226">
        <f>IF(C198="",NA(),IF(OR(C198="Smelter not listed",C198="Smelter not yet identified"),MATCH($B198&amp;$D198,'[3]Smelter Look-up'!$J:$J,0),MATCH($B198&amp;$C198,'[3]Smelter Look-up'!$J:$J,0)))</f>
        <v>648</v>
      </c>
      <c r="X198" s="227">
        <f t="shared" si="18"/>
        <v>0</v>
      </c>
      <c r="AB198" s="228" t="str">
        <f t="shared" si="19"/>
        <v>TungstenPhilippine Chuangxin Industrial Co., Inc.</v>
      </c>
    </row>
    <row r="199" spans="1:28" s="227" customFormat="1" ht="28.5" customHeight="1">
      <c r="A199" s="181" t="s">
        <v>15943</v>
      </c>
      <c r="B199" s="182" t="s">
        <v>1099</v>
      </c>
      <c r="C199" s="186" t="s">
        <v>15852</v>
      </c>
      <c r="D199" s="230"/>
      <c r="E199" s="182" t="s">
        <v>1074</v>
      </c>
      <c r="F199" s="182" t="s">
        <v>15943</v>
      </c>
      <c r="G199" s="182" t="s">
        <v>13177</v>
      </c>
      <c r="H199" s="183">
        <v>0</v>
      </c>
      <c r="I199" s="184" t="s">
        <v>15944</v>
      </c>
      <c r="J199" s="184" t="s">
        <v>12799</v>
      </c>
      <c r="K199" s="224"/>
      <c r="L199" s="224"/>
      <c r="M199" s="224"/>
      <c r="N199" s="224"/>
      <c r="O199" s="224"/>
      <c r="P199" s="185"/>
      <c r="Q199" s="225"/>
      <c r="R199" s="182" t="s">
        <v>1365</v>
      </c>
      <c r="S199" s="181" t="str">
        <f t="shared" ca="1" si="20"/>
        <v>ID</v>
      </c>
      <c r="T199" s="181" t="str">
        <f ca="1">IF(B199="","",IF(ISERROR(MATCH($J199,[3]SorP!$B$1:$B$6226,0)),"",INDIRECT("'SorP'!$A$"&amp;MATCH($S199&amp;$J199,[3]SorP!C:C,0))))</f>
        <v>ID-BB</v>
      </c>
      <c r="U199" s="201"/>
      <c r="V199" s="226">
        <f>IF(C199="",NA(),IF(OR(C199="Smelter not listed",C199="Smelter not yet identified"),MATCH($B199&amp;$D199,'[3]Smelter Look-up'!$J:$J,0),MATCH($B199&amp;$C199,'[3]Smelter Look-up'!$J:$J,0)))</f>
        <v>516</v>
      </c>
      <c r="X199" s="227">
        <f t="shared" si="18"/>
        <v>0</v>
      </c>
      <c r="AB199" s="228" t="str">
        <f t="shared" si="19"/>
        <v>TinPT Menara Cipta Mulia</v>
      </c>
    </row>
    <row r="200" spans="1:28" s="227" customFormat="1" ht="28.5" customHeight="1">
      <c r="A200" s="181" t="s">
        <v>15629</v>
      </c>
      <c r="B200" s="182" t="s">
        <v>1099</v>
      </c>
      <c r="C200" s="186" t="s">
        <v>15628</v>
      </c>
      <c r="D200" s="230"/>
      <c r="E200" s="182" t="s">
        <v>1069</v>
      </c>
      <c r="F200" s="182" t="s">
        <v>15629</v>
      </c>
      <c r="G200" s="182" t="s">
        <v>13177</v>
      </c>
      <c r="H200" s="183">
        <v>0</v>
      </c>
      <c r="I200" s="184" t="s">
        <v>1732</v>
      </c>
      <c r="J200" s="184" t="s">
        <v>13531</v>
      </c>
      <c r="K200" s="224"/>
      <c r="L200" s="224"/>
      <c r="M200" s="224"/>
      <c r="N200" s="224"/>
      <c r="O200" s="224"/>
      <c r="P200" s="185"/>
      <c r="Q200" s="225"/>
      <c r="R200" s="182" t="s">
        <v>13705</v>
      </c>
      <c r="S200" s="181" t="str">
        <f t="shared" ca="1" si="20"/>
        <v>CN</v>
      </c>
      <c r="T200" s="181" t="str">
        <f ca="1">IF(B200="","",IF(ISERROR(MATCH($J200,[3]SorP!$B$1:$B$6226,0)),"",INDIRECT("'SorP'!$A$"&amp;MATCH($S200&amp;$J200,[3]SorP!C:C,0))))</f>
        <v>CN-JX</v>
      </c>
      <c r="U200" s="201"/>
      <c r="V200" s="226">
        <f>IF(C200="",NA(),IF(OR(C200="Smelter not listed",C200="Smelter not yet identified"),MATCH($B200&amp;$D200,'[3]Smelter Look-up'!$J:$J,0),MATCH($B200&amp;$C200,'[3]Smelter Look-up'!$J:$J,0)))</f>
        <v>458</v>
      </c>
      <c r="X200" s="227">
        <f t="shared" si="18"/>
        <v>0</v>
      </c>
      <c r="AB200" s="228" t="str">
        <f t="shared" si="19"/>
        <v>TinHuiChang Hill Tin Industry Co., Ltd.</v>
      </c>
    </row>
    <row r="201" spans="1:28" s="227" customFormat="1" ht="28.5" customHeight="1">
      <c r="A201" s="181" t="s">
        <v>2248</v>
      </c>
      <c r="B201" s="182" t="s">
        <v>1098</v>
      </c>
      <c r="C201" s="186" t="s">
        <v>15285</v>
      </c>
      <c r="D201" s="230"/>
      <c r="E201" s="182" t="s">
        <v>1075</v>
      </c>
      <c r="F201" s="182" t="s">
        <v>2248</v>
      </c>
      <c r="G201" s="182" t="s">
        <v>13177</v>
      </c>
      <c r="H201" s="183">
        <v>0</v>
      </c>
      <c r="I201" s="184" t="s">
        <v>2249</v>
      </c>
      <c r="J201" s="184" t="s">
        <v>15380</v>
      </c>
      <c r="K201" s="224"/>
      <c r="L201" s="224"/>
      <c r="M201" s="224"/>
      <c r="N201" s="224"/>
      <c r="O201" s="224"/>
      <c r="P201" s="185"/>
      <c r="Q201" s="225"/>
      <c r="R201" s="182" t="s">
        <v>14941</v>
      </c>
      <c r="S201" s="181" t="str">
        <f t="shared" ca="1" si="20"/>
        <v>IN</v>
      </c>
      <c r="T201" s="181" t="str">
        <f ca="1">IF(B201="","",IF(ISERROR(MATCH($J201,[3]SorP!$B$1:$B$6226,0)),"",INDIRECT("'SorP'!$A$"&amp;MATCH($S201&amp;$J201,[3]SorP!C:C,0))))</f>
        <v>IN-GJ</v>
      </c>
      <c r="U201" s="201"/>
      <c r="V201" s="226">
        <f>IF(C201="",NA(),IF(OR(C201="Smelter not listed",C201="Smelter not yet identified"),MATCH($B201&amp;$D201,'[3]Smelter Look-up'!$J:$J,0),MATCH($B201&amp;$C201,'[3]Smelter Look-up'!$J:$J,0)))</f>
        <v>92</v>
      </c>
      <c r="X201" s="227">
        <f t="shared" si="18"/>
        <v>0</v>
      </c>
      <c r="AB201" s="228" t="str">
        <f t="shared" si="19"/>
        <v>GoldGGC Gujrat Gold Centre Pvt. Ltd.</v>
      </c>
    </row>
    <row r="202" spans="1:28" s="227" customFormat="1" ht="28.5" customHeight="1">
      <c r="A202" s="181" t="s">
        <v>2273</v>
      </c>
      <c r="B202" s="182" t="s">
        <v>1098</v>
      </c>
      <c r="C202" s="186" t="s">
        <v>2272</v>
      </c>
      <c r="D202" s="230"/>
      <c r="E202" s="182" t="s">
        <v>1075</v>
      </c>
      <c r="F202" s="182" t="s">
        <v>2273</v>
      </c>
      <c r="G202" s="182" t="s">
        <v>13177</v>
      </c>
      <c r="H202" s="183">
        <v>0</v>
      </c>
      <c r="I202" s="184" t="s">
        <v>2274</v>
      </c>
      <c r="J202" s="184" t="s">
        <v>15381</v>
      </c>
      <c r="K202" s="224"/>
      <c r="L202" s="224"/>
      <c r="M202" s="224"/>
      <c r="N202" s="224"/>
      <c r="O202" s="224"/>
      <c r="P202" s="185"/>
      <c r="Q202" s="225"/>
      <c r="R202" s="182"/>
      <c r="S202" s="181"/>
      <c r="T202" s="181"/>
      <c r="U202" s="201"/>
      <c r="V202" s="226"/>
      <c r="AB202" s="228"/>
    </row>
    <row r="203" spans="1:28" s="227" customFormat="1" ht="28.5" customHeight="1">
      <c r="A203" s="181" t="s">
        <v>2244</v>
      </c>
      <c r="B203" s="182" t="s">
        <v>1098</v>
      </c>
      <c r="C203" s="186" t="s">
        <v>2243</v>
      </c>
      <c r="D203" s="230"/>
      <c r="E203" s="182" t="s">
        <v>1075</v>
      </c>
      <c r="F203" s="182" t="s">
        <v>2244</v>
      </c>
      <c r="G203" s="182" t="s">
        <v>13177</v>
      </c>
      <c r="H203" s="183">
        <v>0</v>
      </c>
      <c r="I203" s="184" t="s">
        <v>2298</v>
      </c>
      <c r="J203" s="184" t="s">
        <v>15384</v>
      </c>
      <c r="K203" s="224"/>
      <c r="L203" s="224"/>
      <c r="M203" s="224"/>
      <c r="N203" s="224"/>
      <c r="O203" s="224"/>
      <c r="P203" s="185"/>
      <c r="Q203" s="225"/>
      <c r="R203" s="182" t="s">
        <v>2487</v>
      </c>
      <c r="S203" s="181" t="str">
        <f t="shared" ca="1" si="20"/>
        <v>IN</v>
      </c>
      <c r="T203" s="181" t="str">
        <f ca="1">IF(B203="","",IF(ISERROR(MATCH($J203,[3]SorP!$B$1:$B$6226,0)),"",INDIRECT("'SorP'!$A$"&amp;MATCH($S203&amp;$J203,[3]SorP!C:C,0))))</f>
        <v>IN-KA</v>
      </c>
      <c r="U203" s="201"/>
      <c r="V203" s="226">
        <f>IF(C203="",NA(),IF(OR(C203="Smelter not listed",C203="Smelter not yet identified"),MATCH($B203&amp;$D203,'[3]Smelter Look-up'!$J:$J,0),MATCH($B203&amp;$C203,'[3]Smelter Look-up'!$J:$J,0)))</f>
        <v>40</v>
      </c>
      <c r="X203" s="227">
        <f t="shared" si="18"/>
        <v>0</v>
      </c>
      <c r="AB203" s="228" t="str">
        <f t="shared" si="19"/>
        <v>GoldBangalore Refinery</v>
      </c>
    </row>
    <row r="204" spans="1:28" s="227" customFormat="1" ht="28.5" customHeight="1">
      <c r="A204" s="181" t="s">
        <v>2389</v>
      </c>
      <c r="B204" s="182" t="s">
        <v>1098</v>
      </c>
      <c r="C204" s="186" t="s">
        <v>2388</v>
      </c>
      <c r="D204" s="230"/>
      <c r="E204" s="182" t="s">
        <v>1070</v>
      </c>
      <c r="F204" s="182" t="s">
        <v>2389</v>
      </c>
      <c r="G204" s="182" t="s">
        <v>13177</v>
      </c>
      <c r="H204" s="183">
        <v>0</v>
      </c>
      <c r="I204" s="184" t="s">
        <v>1510</v>
      </c>
      <c r="J204" s="184" t="s">
        <v>1511</v>
      </c>
      <c r="K204" s="224"/>
      <c r="L204" s="224"/>
      <c r="M204" s="224"/>
      <c r="N204" s="224"/>
      <c r="O204" s="224"/>
      <c r="P204" s="185"/>
      <c r="Q204" s="225"/>
      <c r="R204" s="182" t="s">
        <v>14948</v>
      </c>
      <c r="S204" s="181" t="str">
        <f t="shared" ca="1" si="20"/>
        <v>DE</v>
      </c>
      <c r="T204" s="181" t="str">
        <f ca="1">IF(B204="","",IF(ISERROR(MATCH($J204,[3]SorP!$B$1:$B$6226,0)),"",INDIRECT("'SorP'!$A$"&amp;MATCH($S204&amp;$J204,[3]SorP!C:C,0))))</f>
        <v>DE-BW</v>
      </c>
      <c r="U204" s="201"/>
      <c r="V204" s="226">
        <f>IF(C204="",NA(),IF(OR(C204="Smelter not listed",C204="Smelter not yet identified"),MATCH($B204&amp;$D204,'[3]Smelter Look-up'!$J:$J,0),MATCH($B204&amp;$C204,'[3]Smelter Look-up'!$J:$J,0)))</f>
        <v>64</v>
      </c>
      <c r="X204" s="227">
        <f t="shared" si="18"/>
        <v>0</v>
      </c>
      <c r="AB204" s="228" t="str">
        <f t="shared" si="19"/>
        <v>GoldDegussa Sonne / Mond Goldhandel GmbH</v>
      </c>
    </row>
    <row r="205" spans="1:28" s="227" customFormat="1" ht="28.5" customHeight="1">
      <c r="A205" s="181" t="s">
        <v>2394</v>
      </c>
      <c r="B205" s="182" t="s">
        <v>1098</v>
      </c>
      <c r="C205" s="186" t="s">
        <v>2393</v>
      </c>
      <c r="D205" s="230"/>
      <c r="E205" s="182" t="s">
        <v>2384</v>
      </c>
      <c r="F205" s="182" t="s">
        <v>2394</v>
      </c>
      <c r="G205" s="182" t="s">
        <v>13177</v>
      </c>
      <c r="H205" s="183">
        <v>0</v>
      </c>
      <c r="I205" s="184" t="s">
        <v>1506</v>
      </c>
      <c r="J205" s="184" t="s">
        <v>1507</v>
      </c>
      <c r="K205" s="224"/>
      <c r="L205" s="224"/>
      <c r="M205" s="224"/>
      <c r="N205" s="224"/>
      <c r="O205" s="224"/>
      <c r="P205" s="185"/>
      <c r="Q205" s="225"/>
      <c r="R205" s="182" t="s">
        <v>14973</v>
      </c>
      <c r="S205" s="181" t="str">
        <f t="shared" ca="1" si="20"/>
        <v>US</v>
      </c>
      <c r="T205" s="181" t="str">
        <f ca="1">IF(B205="","",IF(ISERROR(MATCH($J205,[3]SorP!$B$1:$B$6226,0)),"",INDIRECT("'SorP'!$A$"&amp;MATCH($S205&amp;$J205,[3]SorP!C:C,0))))</f>
        <v>US-RI</v>
      </c>
      <c r="U205" s="201"/>
      <c r="V205" s="226">
        <f>IF(C205="",NA(),IF(OR(C205="Smelter not listed",C205="Smelter not yet identified"),MATCH($B205&amp;$D205,'[3]Smelter Look-up'!$J:$J,0),MATCH($B205&amp;$C205,'[3]Smelter Look-up'!$J:$J,0)))</f>
        <v>216</v>
      </c>
      <c r="X205" s="227">
        <f t="shared" si="18"/>
        <v>0</v>
      </c>
      <c r="AB205" s="228" t="str">
        <f t="shared" si="19"/>
        <v>GoldPease &amp; Curren</v>
      </c>
    </row>
    <row r="206" spans="1:28" s="227" customFormat="1" ht="28.5" customHeight="1">
      <c r="A206" s="181" t="s">
        <v>13771</v>
      </c>
      <c r="B206" s="182" t="s">
        <v>1098</v>
      </c>
      <c r="C206" s="186" t="s">
        <v>13756</v>
      </c>
      <c r="D206" s="230"/>
      <c r="E206" s="182" t="s">
        <v>1075</v>
      </c>
      <c r="F206" s="182" t="s">
        <v>13771</v>
      </c>
      <c r="G206" s="182" t="s">
        <v>13177</v>
      </c>
      <c r="H206" s="183">
        <v>0</v>
      </c>
      <c r="I206" s="184" t="s">
        <v>13783</v>
      </c>
      <c r="J206" s="184" t="s">
        <v>6149</v>
      </c>
      <c r="K206" s="224"/>
      <c r="L206" s="224"/>
      <c r="M206" s="224"/>
      <c r="N206" s="224"/>
      <c r="O206" s="224"/>
      <c r="P206" s="185"/>
      <c r="Q206" s="225"/>
      <c r="R206" s="182"/>
      <c r="S206" s="181"/>
      <c r="T206" s="181"/>
      <c r="U206" s="201"/>
      <c r="V206" s="226"/>
      <c r="AB206" s="228"/>
    </row>
    <row r="207" spans="1:28" s="227" customFormat="1" ht="28.5" customHeight="1">
      <c r="A207" s="181" t="s">
        <v>2404</v>
      </c>
      <c r="B207" s="182" t="s">
        <v>1098</v>
      </c>
      <c r="C207" s="186" t="s">
        <v>12872</v>
      </c>
      <c r="D207" s="230"/>
      <c r="E207" s="182" t="s">
        <v>1080</v>
      </c>
      <c r="F207" s="182" t="s">
        <v>2404</v>
      </c>
      <c r="G207" s="182" t="s">
        <v>13177</v>
      </c>
      <c r="H207" s="183">
        <v>0</v>
      </c>
      <c r="I207" s="184" t="s">
        <v>12885</v>
      </c>
      <c r="J207" s="184" t="s">
        <v>12821</v>
      </c>
      <c r="K207" s="224"/>
      <c r="L207" s="224"/>
      <c r="M207" s="224"/>
      <c r="N207" s="224"/>
      <c r="O207" s="224"/>
      <c r="P207" s="185"/>
      <c r="Q207" s="225"/>
      <c r="R207" s="182"/>
      <c r="S207" s="181"/>
      <c r="T207" s="181"/>
      <c r="U207" s="201"/>
      <c r="V207" s="226"/>
      <c r="AB207" s="228"/>
    </row>
    <row r="208" spans="1:28" s="227" customFormat="1" ht="28.5" customHeight="1">
      <c r="A208" s="181" t="s">
        <v>2466</v>
      </c>
      <c r="B208" s="182" t="s">
        <v>1098</v>
      </c>
      <c r="C208" s="186" t="s">
        <v>2465</v>
      </c>
      <c r="D208" s="230"/>
      <c r="E208" s="182" t="s">
        <v>1068</v>
      </c>
      <c r="F208" s="182" t="s">
        <v>2466</v>
      </c>
      <c r="G208" s="182" t="s">
        <v>13177</v>
      </c>
      <c r="H208" s="183">
        <v>0</v>
      </c>
      <c r="I208" s="184" t="s">
        <v>2467</v>
      </c>
      <c r="J208" s="184" t="s">
        <v>2468</v>
      </c>
      <c r="K208" s="224"/>
      <c r="L208" s="224"/>
      <c r="M208" s="224"/>
      <c r="N208" s="224"/>
      <c r="O208" s="224"/>
      <c r="P208" s="185"/>
      <c r="Q208" s="225"/>
      <c r="R208" s="182"/>
      <c r="S208" s="181"/>
      <c r="T208" s="181"/>
      <c r="U208" s="201"/>
      <c r="V208" s="226"/>
      <c r="AB208" s="228"/>
    </row>
    <row r="209" spans="1:28" s="227" customFormat="1" ht="28.5" customHeight="1">
      <c r="A209" s="181" t="s">
        <v>15274</v>
      </c>
      <c r="B209" s="182" t="s">
        <v>1098</v>
      </c>
      <c r="C209" s="186" t="s">
        <v>15273</v>
      </c>
      <c r="D209" s="230"/>
      <c r="E209" s="182" t="s">
        <v>1062</v>
      </c>
      <c r="F209" s="182" t="s">
        <v>15274</v>
      </c>
      <c r="G209" s="182" t="s">
        <v>13177</v>
      </c>
      <c r="H209" s="183">
        <v>0</v>
      </c>
      <c r="I209" s="184" t="s">
        <v>15275</v>
      </c>
      <c r="J209" s="184" t="s">
        <v>2770</v>
      </c>
      <c r="K209" s="224"/>
      <c r="L209" s="224"/>
      <c r="M209" s="224"/>
      <c r="N209" s="224"/>
      <c r="O209" s="224"/>
      <c r="P209" s="185"/>
      <c r="Q209" s="225"/>
      <c r="R209" s="182"/>
      <c r="S209" s="181"/>
      <c r="T209" s="181"/>
      <c r="U209" s="201"/>
      <c r="V209" s="226"/>
      <c r="AB209" s="228"/>
    </row>
    <row r="210" spans="1:28" s="227" customFormat="1" ht="28.5" customHeight="1">
      <c r="A210" s="181" t="s">
        <v>2481</v>
      </c>
      <c r="B210" s="182" t="s">
        <v>1099</v>
      </c>
      <c r="C210" s="186" t="s">
        <v>2480</v>
      </c>
      <c r="D210" s="230"/>
      <c r="E210" s="182" t="s">
        <v>1069</v>
      </c>
      <c r="F210" s="182" t="s">
        <v>2481</v>
      </c>
      <c r="G210" s="182" t="s">
        <v>13177</v>
      </c>
      <c r="H210" s="183">
        <v>0</v>
      </c>
      <c r="I210" s="184" t="s">
        <v>1781</v>
      </c>
      <c r="J210" s="184" t="s">
        <v>13536</v>
      </c>
      <c r="K210" s="224"/>
      <c r="L210" s="224"/>
      <c r="M210" s="224"/>
      <c r="N210" s="224"/>
      <c r="O210" s="224"/>
      <c r="P210" s="185"/>
      <c r="Q210" s="225"/>
      <c r="R210" s="182"/>
      <c r="S210" s="181"/>
      <c r="T210" s="181"/>
      <c r="U210" s="201"/>
      <c r="V210" s="226"/>
      <c r="AB210" s="228"/>
    </row>
    <row r="211" spans="1:28" s="227" customFormat="1" ht="28.5" customHeight="1">
      <c r="A211" s="181" t="s">
        <v>2472</v>
      </c>
      <c r="B211" s="182" t="s">
        <v>1098</v>
      </c>
      <c r="C211" s="186" t="s">
        <v>2471</v>
      </c>
      <c r="D211" s="230"/>
      <c r="E211" s="182" t="s">
        <v>1081</v>
      </c>
      <c r="F211" s="182" t="s">
        <v>2472</v>
      </c>
      <c r="G211" s="182" t="s">
        <v>13177</v>
      </c>
      <c r="H211" s="183">
        <v>0</v>
      </c>
      <c r="I211" s="184" t="s">
        <v>2473</v>
      </c>
      <c r="J211" s="184" t="s">
        <v>2473</v>
      </c>
      <c r="K211" s="224"/>
      <c r="L211" s="224"/>
      <c r="M211" s="224"/>
      <c r="N211" s="224"/>
      <c r="O211" s="224"/>
      <c r="P211" s="185"/>
      <c r="Q211" s="225"/>
      <c r="R211" s="182" t="s">
        <v>1392</v>
      </c>
      <c r="S211" s="181" t="str">
        <f t="shared" ref="S211:S241" ca="1" si="21">IF(B211="","",IF(ISERROR(MATCH($E211,CL,0)),"Unknown",INDIRECT("'C'!$A$"&amp;MATCH($E211,CL,0)+1)))</f>
        <v>LT</v>
      </c>
      <c r="T211" s="181" t="str">
        <f ca="1">IF(B211="","",IF(ISERROR(MATCH($J211,[3]SorP!$B$1:$B$6226,0)),"",INDIRECT("'SorP'!$A$"&amp;MATCH($S211&amp;$J211,[3]SorP!C:C,0))))</f>
        <v>LT-58</v>
      </c>
      <c r="U211" s="201"/>
      <c r="V211" s="226">
        <f>IF(C211="",NA(),IF(OR(C211="Smelter not listed",C211="Smelter not yet identified"),MATCH($B211&amp;$D211,'[3]Smelter Look-up'!$J:$J,0),MATCH($B211&amp;$C211,'[3]Smelter Look-up'!$J:$J,0)))</f>
        <v>273</v>
      </c>
      <c r="X211" s="227">
        <f t="shared" si="18"/>
        <v>0</v>
      </c>
      <c r="AB211" s="228" t="str">
        <f t="shared" si="19"/>
        <v>GoldState Research Institute Center for Physical Sciences and Technology</v>
      </c>
    </row>
    <row r="212" spans="1:28" s="227" customFormat="1" ht="28.5" customHeight="1">
      <c r="A212" s="181" t="s">
        <v>13770</v>
      </c>
      <c r="B212" s="182" t="s">
        <v>1098</v>
      </c>
      <c r="C212" s="186" t="s">
        <v>13751</v>
      </c>
      <c r="D212" s="230"/>
      <c r="E212" s="182" t="s">
        <v>12958</v>
      </c>
      <c r="F212" s="182" t="s">
        <v>13770</v>
      </c>
      <c r="G212" s="182" t="s">
        <v>13177</v>
      </c>
      <c r="H212" s="183">
        <v>0</v>
      </c>
      <c r="I212" s="184" t="s">
        <v>13934</v>
      </c>
      <c r="J212" s="184" t="s">
        <v>5519</v>
      </c>
      <c r="K212" s="224"/>
      <c r="L212" s="224"/>
      <c r="M212" s="224"/>
      <c r="N212" s="224"/>
      <c r="O212" s="224"/>
      <c r="P212" s="185"/>
      <c r="Q212" s="225"/>
      <c r="R212" s="182"/>
      <c r="S212" s="181"/>
      <c r="T212" s="181"/>
      <c r="U212" s="201"/>
      <c r="V212" s="226"/>
      <c r="AB212" s="228"/>
    </row>
    <row r="213" spans="1:28" s="227" customFormat="1" ht="28.5" customHeight="1">
      <c r="A213" s="181" t="s">
        <v>12868</v>
      </c>
      <c r="B213" s="182" t="s">
        <v>1098</v>
      </c>
      <c r="C213" s="186" t="s">
        <v>12867</v>
      </c>
      <c r="D213" s="230"/>
      <c r="E213" s="182" t="s">
        <v>1080</v>
      </c>
      <c r="F213" s="182" t="s">
        <v>12868</v>
      </c>
      <c r="G213" s="182" t="s">
        <v>13177</v>
      </c>
      <c r="H213" s="183">
        <v>0</v>
      </c>
      <c r="I213" s="184" t="s">
        <v>12884</v>
      </c>
      <c r="J213" s="184" t="s">
        <v>12818</v>
      </c>
      <c r="K213" s="224"/>
      <c r="L213" s="224"/>
      <c r="M213" s="224"/>
      <c r="N213" s="224"/>
      <c r="O213" s="224"/>
      <c r="P213" s="185"/>
      <c r="Q213" s="225"/>
      <c r="R213" s="182"/>
      <c r="S213" s="181"/>
      <c r="T213" s="181"/>
      <c r="U213" s="201"/>
      <c r="V213" s="226"/>
      <c r="AB213" s="228"/>
    </row>
    <row r="214" spans="1:28" s="227" customFormat="1" ht="28.5" customHeight="1">
      <c r="A214" s="181" t="s">
        <v>12877</v>
      </c>
      <c r="B214" s="182" t="s">
        <v>1099</v>
      </c>
      <c r="C214" s="186" t="s">
        <v>12876</v>
      </c>
      <c r="D214" s="230"/>
      <c r="E214" s="182" t="s">
        <v>1069</v>
      </c>
      <c r="F214" s="182" t="s">
        <v>12877</v>
      </c>
      <c r="G214" s="182" t="s">
        <v>13177</v>
      </c>
      <c r="H214" s="183">
        <v>0</v>
      </c>
      <c r="I214" s="184" t="s">
        <v>12893</v>
      </c>
      <c r="J214" s="184" t="s">
        <v>13514</v>
      </c>
      <c r="K214" s="224"/>
      <c r="L214" s="224"/>
      <c r="M214" s="224"/>
      <c r="N214" s="224"/>
      <c r="O214" s="224"/>
      <c r="P214" s="185"/>
      <c r="Q214" s="225"/>
      <c r="R214" s="182" t="s">
        <v>13702</v>
      </c>
      <c r="S214" s="181" t="str">
        <f t="shared" ca="1" si="21"/>
        <v>CN</v>
      </c>
      <c r="T214" s="181" t="str">
        <f ca="1">IF(B214="","",IF(ISERROR(MATCH($J214,[3]SorP!$B$1:$B$6226,0)),"",INDIRECT("'SorP'!$A$"&amp;MATCH($S214&amp;$J214,[3]SorP!C:C,0))))</f>
        <v>CN-NM</v>
      </c>
      <c r="U214" s="201"/>
      <c r="V214" s="226">
        <f>IF(C214="",NA(),IF(OR(C214="Smelter not listed",C214="Smelter not yet identified"),MATCH($B214&amp;$D214,'[3]Smelter Look-up'!$J:$J,0),MATCH($B214&amp;$C214,'[3]Smelter Look-up'!$J:$J,0)))</f>
        <v>412</v>
      </c>
      <c r="X214" s="227">
        <f t="shared" ref="X214:X275" si="22">IF(AND(C214="Smelter not listed",OR(LEN(D214)=0,LEN(E214)=0)),1,0)</f>
        <v>0</v>
      </c>
      <c r="AB214" s="228" t="str">
        <f t="shared" ref="AB214:AB275" si="23">B214&amp;C214</f>
        <v>TinChifeng Dajingzi Tin Industry Co., Ltd.</v>
      </c>
    </row>
    <row r="215" spans="1:28" s="227" customFormat="1" ht="28.5" customHeight="1">
      <c r="A215" s="181" t="s">
        <v>15945</v>
      </c>
      <c r="B215" s="182" t="s">
        <v>1099</v>
      </c>
      <c r="C215" s="186" t="s">
        <v>15853</v>
      </c>
      <c r="D215" s="230"/>
      <c r="E215" s="182" t="s">
        <v>1074</v>
      </c>
      <c r="F215" s="182" t="s">
        <v>15945</v>
      </c>
      <c r="G215" s="182" t="s">
        <v>13177</v>
      </c>
      <c r="H215" s="183">
        <v>0</v>
      </c>
      <c r="I215" s="184" t="s">
        <v>14989</v>
      </c>
      <c r="J215" s="184" t="s">
        <v>12799</v>
      </c>
      <c r="K215" s="224"/>
      <c r="L215" s="224"/>
      <c r="M215" s="224"/>
      <c r="N215" s="224"/>
      <c r="O215" s="224"/>
      <c r="P215" s="185"/>
      <c r="Q215" s="225"/>
      <c r="R215" s="182" t="s">
        <v>15850</v>
      </c>
      <c r="S215" s="181" t="str">
        <f t="shared" ca="1" si="21"/>
        <v>ID</v>
      </c>
      <c r="T215" s="181" t="str">
        <f ca="1">IF(B215="","",IF(ISERROR(MATCH($J215,[3]SorP!$B$1:$B$6226,0)),"",INDIRECT("'SorP'!$A$"&amp;MATCH($S215&amp;$J215,[3]SorP!C:C,0))))</f>
        <v>ID-BB</v>
      </c>
      <c r="U215" s="201"/>
      <c r="V215" s="226">
        <f>IF(C215="",NA(),IF(OR(C215="Smelter not listed",C215="Smelter not yet identified"),MATCH($B215&amp;$D215,'[3]Smelter Look-up'!$J:$J,0),MATCH($B215&amp;$C215,'[3]Smelter Look-up'!$J:$J,0)))</f>
        <v>509</v>
      </c>
      <c r="X215" s="227">
        <f t="shared" si="22"/>
        <v>0</v>
      </c>
      <c r="AB215" s="228" t="str">
        <f t="shared" si="23"/>
        <v>TinPT Bangka Serumpun</v>
      </c>
    </row>
    <row r="216" spans="1:28" s="227" customFormat="1" ht="28.5" customHeight="1">
      <c r="A216" s="181" t="s">
        <v>12882</v>
      </c>
      <c r="B216" s="182" t="s">
        <v>1099</v>
      </c>
      <c r="C216" s="186" t="s">
        <v>12881</v>
      </c>
      <c r="D216" s="230"/>
      <c r="E216" s="182" t="s">
        <v>1083</v>
      </c>
      <c r="F216" s="182" t="s">
        <v>12882</v>
      </c>
      <c r="G216" s="182" t="s">
        <v>13177</v>
      </c>
      <c r="H216" s="183">
        <v>0</v>
      </c>
      <c r="I216" s="184" t="s">
        <v>8210</v>
      </c>
      <c r="J216" s="184" t="s">
        <v>8210</v>
      </c>
      <c r="K216" s="224"/>
      <c r="L216" s="224"/>
      <c r="M216" s="224"/>
      <c r="N216" s="224"/>
      <c r="O216" s="224"/>
      <c r="P216" s="185"/>
      <c r="Q216" s="225"/>
      <c r="R216" s="182" t="s">
        <v>1765</v>
      </c>
      <c r="S216" s="181" t="str">
        <f t="shared" ca="1" si="21"/>
        <v>MM</v>
      </c>
      <c r="T216" s="181" t="str">
        <f ca="1">IF(B216="","",IF(ISERROR(MATCH($J216,[3]SorP!$B$1:$B$6226,0)),"",INDIRECT("'SorP'!$A$"&amp;MATCH($S216&amp;$J216,[3]SorP!C:C,0))))</f>
        <v>MM-06</v>
      </c>
      <c r="U216" s="201"/>
      <c r="V216" s="226">
        <f>IF(C216="",NA(),IF(OR(C216="Smelter not listed",C216="Smelter not yet identified"),MATCH($B216&amp;$D216,'[3]Smelter Look-up'!$J:$J,0),MATCH($B216&amp;$C216,'[3]Smelter Look-up'!$J:$J,0)))</f>
        <v>501</v>
      </c>
      <c r="X216" s="227">
        <f t="shared" si="22"/>
        <v>0</v>
      </c>
      <c r="AB216" s="228" t="str">
        <f t="shared" si="23"/>
        <v>TinPongpipat Company Limited</v>
      </c>
    </row>
    <row r="217" spans="1:28" s="227" customFormat="1" ht="28.5" customHeight="1">
      <c r="A217" s="181" t="s">
        <v>13117</v>
      </c>
      <c r="B217" s="182" t="s">
        <v>1098</v>
      </c>
      <c r="C217" s="186" t="s">
        <v>13116</v>
      </c>
      <c r="D217" s="230"/>
      <c r="E217" s="182" t="s">
        <v>2384</v>
      </c>
      <c r="F217" s="182" t="s">
        <v>13117</v>
      </c>
      <c r="G217" s="182" t="s">
        <v>13177</v>
      </c>
      <c r="H217" s="183">
        <v>0</v>
      </c>
      <c r="I217" s="184" t="s">
        <v>13176</v>
      </c>
      <c r="J217" s="184" t="s">
        <v>1601</v>
      </c>
      <c r="K217" s="224"/>
      <c r="L217" s="224"/>
      <c r="M217" s="224"/>
      <c r="N217" s="224"/>
      <c r="O217" s="224"/>
      <c r="P217" s="185"/>
      <c r="Q217" s="225"/>
      <c r="R217" s="182" t="s">
        <v>1768</v>
      </c>
      <c r="S217" s="181" t="str">
        <f t="shared" ca="1" si="21"/>
        <v>US</v>
      </c>
      <c r="T217" s="181" t="str">
        <f ca="1">IF(B217="","",IF(ISERROR(MATCH($J217,[3]SorP!$B$1:$B$6226,0)),"",INDIRECT("'SorP'!$A$"&amp;MATCH($S217&amp;$J217,[3]SorP!C:C,0))))</f>
        <v>US-OH</v>
      </c>
      <c r="U217" s="201"/>
      <c r="V217" s="226">
        <f>IF(C217="",NA(),IF(OR(C217="Smelter not listed",C217="Smelter not yet identified"),MATCH($B217&amp;$D217,'[3]Smelter Look-up'!$J:$J,0),MATCH($B217&amp;$C217,'[3]Smelter Look-up'!$J:$J,0)))</f>
        <v>226</v>
      </c>
      <c r="X217" s="227">
        <f t="shared" si="22"/>
        <v>0</v>
      </c>
      <c r="AB217" s="228" t="str">
        <f t="shared" si="23"/>
        <v>GoldQG Refining, LLC</v>
      </c>
    </row>
    <row r="218" spans="1:28" s="227" customFormat="1" ht="28.5" customHeight="1">
      <c r="A218" s="181" t="s">
        <v>13122</v>
      </c>
      <c r="B218" s="182" t="s">
        <v>1099</v>
      </c>
      <c r="C218" s="186" t="s">
        <v>13121</v>
      </c>
      <c r="D218" s="230"/>
      <c r="E218" s="182" t="s">
        <v>2384</v>
      </c>
      <c r="F218" s="182" t="s">
        <v>13122</v>
      </c>
      <c r="G218" s="182" t="s">
        <v>13177</v>
      </c>
      <c r="H218" s="183">
        <v>0</v>
      </c>
      <c r="I218" s="184" t="s">
        <v>13123</v>
      </c>
      <c r="J218" s="184" t="s">
        <v>1699</v>
      </c>
      <c r="K218" s="224"/>
      <c r="L218" s="224"/>
      <c r="M218" s="224"/>
      <c r="N218" s="224"/>
      <c r="O218" s="224"/>
      <c r="P218" s="185"/>
      <c r="Q218" s="225"/>
      <c r="R218" s="182" t="s">
        <v>2168</v>
      </c>
      <c r="S218" s="181" t="str">
        <f t="shared" ca="1" si="21"/>
        <v>US</v>
      </c>
      <c r="T218" s="181" t="str">
        <f ca="1">IF(B218="","",IF(ISERROR(MATCH($J218,[3]SorP!$B$1:$B$6226,0)),"",INDIRECT("'SorP'!$A$"&amp;MATCH($S218&amp;$J218,[3]SorP!C:C,0))))</f>
        <v>US-PA</v>
      </c>
      <c r="U218" s="201"/>
      <c r="V218" s="226">
        <f>IF(C218="",NA(),IF(OR(C218="Smelter not listed",C218="Smelter not yet identified"),MATCH($B218&amp;$D218,'[3]Smelter Look-up'!$J:$J,0),MATCH($B218&amp;$C218,'[3]Smelter Look-up'!$J:$J,0)))</f>
        <v>551</v>
      </c>
      <c r="X218" s="227">
        <f t="shared" si="22"/>
        <v>0</v>
      </c>
      <c r="AB218" s="228" t="str">
        <f t="shared" si="23"/>
        <v>TinTin Technology &amp; Refining</v>
      </c>
    </row>
    <row r="219" spans="1:28" s="227" customFormat="1" ht="28.5" customHeight="1">
      <c r="A219" s="181" t="s">
        <v>13699</v>
      </c>
      <c r="B219" s="182" t="s">
        <v>1098</v>
      </c>
      <c r="C219" s="186" t="s">
        <v>13698</v>
      </c>
      <c r="D219" s="230"/>
      <c r="E219" s="182" t="s">
        <v>1061</v>
      </c>
      <c r="F219" s="182" t="s">
        <v>13699</v>
      </c>
      <c r="G219" s="182" t="s">
        <v>13177</v>
      </c>
      <c r="H219" s="183">
        <v>0</v>
      </c>
      <c r="I219" s="184" t="s">
        <v>13734</v>
      </c>
      <c r="J219" s="184" t="s">
        <v>2520</v>
      </c>
      <c r="K219" s="224"/>
      <c r="L219" s="224"/>
      <c r="M219" s="224"/>
      <c r="N219" s="224"/>
      <c r="O219" s="224"/>
      <c r="P219" s="185"/>
      <c r="Q219" s="225"/>
      <c r="R219" s="182" t="s">
        <v>13704</v>
      </c>
      <c r="S219" s="181" t="str">
        <f t="shared" ca="1" si="21"/>
        <v>AE</v>
      </c>
      <c r="T219" s="181" t="str">
        <f ca="1">IF(B219="","",IF(ISERROR(MATCH($J219,[3]SorP!$B$1:$B$6226,0)),"",INDIRECT("'SorP'!$A$"&amp;MATCH($S219&amp;$J219,[3]SorP!C:C,0))))</f>
        <v>AE-SH</v>
      </c>
      <c r="U219" s="201"/>
      <c r="V219" s="226">
        <f>IF(C219="",NA(),IF(OR(C219="Smelter not listed",C219="Smelter not yet identified"),MATCH($B219&amp;$D219,'[3]Smelter Look-up'!$J:$J,0),MATCH($B219&amp;$C219,'[3]Smelter Look-up'!$J:$J,0)))</f>
        <v>65</v>
      </c>
      <c r="X219" s="227">
        <f t="shared" si="22"/>
        <v>0</v>
      </c>
      <c r="AB219" s="228" t="str">
        <f t="shared" si="23"/>
        <v>GoldDijllah Gold Refinery FZC</v>
      </c>
    </row>
    <row r="220" spans="1:28" s="227" customFormat="1" ht="28.5" customHeight="1">
      <c r="A220" s="181" t="s">
        <v>15946</v>
      </c>
      <c r="B220" s="182" t="s">
        <v>1099</v>
      </c>
      <c r="C220" s="186" t="s">
        <v>15854</v>
      </c>
      <c r="D220" s="230"/>
      <c r="E220" s="182" t="s">
        <v>1074</v>
      </c>
      <c r="F220" s="182" t="s">
        <v>15946</v>
      </c>
      <c r="G220" s="182" t="s">
        <v>13177</v>
      </c>
      <c r="H220" s="183">
        <v>0</v>
      </c>
      <c r="I220" s="184" t="s">
        <v>15947</v>
      </c>
      <c r="J220" s="184" t="s">
        <v>12799</v>
      </c>
      <c r="K220" s="224"/>
      <c r="L220" s="224"/>
      <c r="M220" s="224"/>
      <c r="N220" s="224"/>
      <c r="O220" s="224"/>
      <c r="P220" s="185"/>
      <c r="Q220" s="225"/>
      <c r="R220" s="182" t="s">
        <v>13700</v>
      </c>
      <c r="S220" s="181" t="str">
        <f t="shared" ca="1" si="21"/>
        <v>ID</v>
      </c>
      <c r="T220" s="181" t="str">
        <f ca="1">IF(B220="","",IF(ISERROR(MATCH($J220,[3]SorP!$B$1:$B$6226,0)),"",INDIRECT("'SorP'!$A$"&amp;MATCH($S220&amp;$J220,[3]SorP!C:C,0))))</f>
        <v>ID-BB</v>
      </c>
      <c r="U220" s="201"/>
      <c r="V220" s="226">
        <f>IF(C220="",NA(),IF(OR(C220="Smelter not listed",C220="Smelter not yet identified"),MATCH($B220&amp;$D220,'[3]Smelter Look-up'!$J:$J,0),MATCH($B220&amp;$C220,'[3]Smelter Look-up'!$J:$J,0)))</f>
        <v>524</v>
      </c>
      <c r="X220" s="227">
        <f t="shared" si="22"/>
        <v>0</v>
      </c>
      <c r="AB220" s="228" t="str">
        <f t="shared" si="23"/>
        <v>TinPT Rajawali Rimba Perkasa</v>
      </c>
    </row>
    <row r="221" spans="1:28" s="227" customFormat="1" ht="28.5" customHeight="1">
      <c r="A221" s="181" t="s">
        <v>13697</v>
      </c>
      <c r="B221" s="182" t="s">
        <v>1098</v>
      </c>
      <c r="C221" s="186" t="s">
        <v>13696</v>
      </c>
      <c r="D221" s="230"/>
      <c r="E221" s="182" t="s">
        <v>1075</v>
      </c>
      <c r="F221" s="182" t="s">
        <v>13697</v>
      </c>
      <c r="G221" s="182" t="s">
        <v>13177</v>
      </c>
      <c r="H221" s="183">
        <v>0</v>
      </c>
      <c r="I221" s="184" t="s">
        <v>13742</v>
      </c>
      <c r="J221" s="184" t="s">
        <v>6134</v>
      </c>
      <c r="K221" s="224"/>
      <c r="L221" s="224"/>
      <c r="M221" s="224"/>
      <c r="N221" s="224"/>
      <c r="O221" s="224"/>
      <c r="P221" s="185"/>
      <c r="Q221" s="225"/>
      <c r="R221" s="182" t="s">
        <v>13758</v>
      </c>
      <c r="S221" s="181" t="str">
        <f t="shared" ca="1" si="21"/>
        <v>IN</v>
      </c>
      <c r="T221" s="181" t="str">
        <f ca="1">IF(B221="","",IF(ISERROR(MATCH($J221,[3]SorP!$B$1:$B$6226,0)),"",INDIRECT("'SorP'!$A$"&amp;MATCH($S221&amp;$J221,[3]SorP!C:C,0))))</f>
        <v>IN-KL</v>
      </c>
      <c r="U221" s="201"/>
      <c r="V221" s="226">
        <f>IF(C221="",NA(),IF(OR(C221="Smelter not listed",C221="Smelter not yet identified"),MATCH($B221&amp;$D221,'[3]Smelter Look-up'!$J:$J,0),MATCH($B221&amp;$C221,'[3]Smelter Look-up'!$J:$J,0)))</f>
        <v>52</v>
      </c>
      <c r="X221" s="227">
        <f t="shared" si="22"/>
        <v>0</v>
      </c>
      <c r="AB221" s="228" t="str">
        <f t="shared" si="23"/>
        <v>GoldCGR Metalloys Pvt Ltd.</v>
      </c>
    </row>
    <row r="222" spans="1:28" s="227" customFormat="1" ht="28.5" customHeight="1">
      <c r="A222" s="181" t="s">
        <v>13708</v>
      </c>
      <c r="B222" s="182" t="s">
        <v>1098</v>
      </c>
      <c r="C222" s="186" t="s">
        <v>13707</v>
      </c>
      <c r="D222" s="230"/>
      <c r="E222" s="182" t="s">
        <v>1075</v>
      </c>
      <c r="F222" s="182" t="s">
        <v>13708</v>
      </c>
      <c r="G222" s="182" t="s">
        <v>13177</v>
      </c>
      <c r="H222" s="183">
        <v>0</v>
      </c>
      <c r="I222" s="184" t="s">
        <v>14984</v>
      </c>
      <c r="J222" s="184" t="s">
        <v>15380</v>
      </c>
      <c r="K222" s="224"/>
      <c r="L222" s="224"/>
      <c r="M222" s="224"/>
      <c r="N222" s="224"/>
      <c r="O222" s="224"/>
      <c r="P222" s="185"/>
      <c r="Q222" s="225"/>
      <c r="R222" s="182" t="s">
        <v>1795</v>
      </c>
      <c r="S222" s="181" t="str">
        <f t="shared" ca="1" si="21"/>
        <v>IN</v>
      </c>
      <c r="T222" s="181" t="str">
        <f ca="1">IF(B222="","",IF(ISERROR(MATCH($J222,[3]SorP!$B$1:$B$6226,0)),"",INDIRECT("'SorP'!$A$"&amp;MATCH($S222&amp;$J222,[3]SorP!C:C,0))))</f>
        <v>IN-GJ</v>
      </c>
      <c r="U222" s="201"/>
      <c r="V222" s="226">
        <f>IF(C222="",NA(),IF(OR(C222="Smelter not listed",C222="Smelter not yet identified"),MATCH($B222&amp;$D222,'[3]Smelter Look-up'!$J:$J,0),MATCH($B222&amp;$C222,'[3]Smelter Look-up'!$J:$J,0)))</f>
        <v>272</v>
      </c>
      <c r="X222" s="227">
        <f t="shared" si="22"/>
        <v>0</v>
      </c>
      <c r="AB222" s="228" t="str">
        <f t="shared" si="23"/>
        <v>GoldSovereign Metals</v>
      </c>
    </row>
    <row r="223" spans="1:28" s="227" customFormat="1" ht="28.5" customHeight="1">
      <c r="A223" s="181" t="s">
        <v>13774</v>
      </c>
      <c r="B223" s="182" t="s">
        <v>1099</v>
      </c>
      <c r="C223" s="186" t="s">
        <v>13760</v>
      </c>
      <c r="D223" s="230"/>
      <c r="E223" s="182" t="s">
        <v>13050</v>
      </c>
      <c r="F223" s="182" t="s">
        <v>13774</v>
      </c>
      <c r="G223" s="182" t="s">
        <v>13177</v>
      </c>
      <c r="H223" s="183">
        <v>0</v>
      </c>
      <c r="I223" s="184" t="s">
        <v>13785</v>
      </c>
      <c r="J223" s="184" t="s">
        <v>10012</v>
      </c>
      <c r="K223" s="224"/>
      <c r="L223" s="224"/>
      <c r="M223" s="224"/>
      <c r="N223" s="224"/>
      <c r="O223" s="224"/>
      <c r="P223" s="185"/>
      <c r="Q223" s="225"/>
      <c r="R223" s="182" t="s">
        <v>15624</v>
      </c>
      <c r="S223" s="181" t="str">
        <f t="shared" ca="1" si="21"/>
        <v>RW</v>
      </c>
      <c r="T223" s="181" t="str">
        <f ca="1">IF(B223="","",IF(ISERROR(MATCH($J223,[3]SorP!$B$1:$B$6226,0)),"",INDIRECT("'SorP'!$A$"&amp;MATCH($S223&amp;$J223,[3]SorP!C:C,0))))</f>
        <v>RW-01</v>
      </c>
      <c r="U223" s="201"/>
      <c r="V223" s="226">
        <f>IF(C223="",NA(),IF(OR(C223="Smelter not listed",C223="Smelter not yet identified"),MATCH($B223&amp;$D223,'[3]Smelter Look-up'!$J:$J,0),MATCH($B223&amp;$C223,'[3]Smelter Look-up'!$J:$J,0)))</f>
        <v>471</v>
      </c>
      <c r="X223" s="227">
        <f t="shared" si="22"/>
        <v>0</v>
      </c>
      <c r="AB223" s="228" t="str">
        <f t="shared" si="23"/>
        <v>TinLuna Smelter, Ltd.</v>
      </c>
    </row>
    <row r="224" spans="1:28" s="227" customFormat="1" ht="28.5" customHeight="1">
      <c r="A224" s="181" t="s">
        <v>13720</v>
      </c>
      <c r="B224" s="182" t="s">
        <v>1099</v>
      </c>
      <c r="C224" s="186" t="s">
        <v>13719</v>
      </c>
      <c r="D224" s="230"/>
      <c r="E224" s="182" t="s">
        <v>1069</v>
      </c>
      <c r="F224" s="182" t="s">
        <v>13720</v>
      </c>
      <c r="G224" s="182" t="s">
        <v>13177</v>
      </c>
      <c r="H224" s="183">
        <v>0</v>
      </c>
      <c r="I224" s="184" t="s">
        <v>2398</v>
      </c>
      <c r="J224" s="184" t="s">
        <v>13540</v>
      </c>
      <c r="K224" s="224"/>
      <c r="L224" s="224"/>
      <c r="M224" s="224"/>
      <c r="N224" s="224"/>
      <c r="O224" s="224"/>
      <c r="P224" s="185"/>
      <c r="Q224" s="225"/>
      <c r="R224" s="182" t="s">
        <v>2254</v>
      </c>
      <c r="S224" s="181" t="str">
        <f t="shared" ca="1" si="21"/>
        <v>CN</v>
      </c>
      <c r="T224" s="181" t="str">
        <f ca="1">IF(B224="","",IF(ISERROR(MATCH($J224,[3]SorP!$B$1:$B$6226,0)),"",INDIRECT("'SorP'!$A$"&amp;MATCH($S224&amp;$J224,[3]SorP!C:C,0))))</f>
        <v>CN-YN</v>
      </c>
      <c r="U224" s="201"/>
      <c r="V224" s="226">
        <f>IF(C224="",NA(),IF(OR(C224="Smelter not listed",C224="Smelter not yet identified"),MATCH($B224&amp;$D224,'[3]Smelter Look-up'!$J:$J,0),MATCH($B224&amp;$C224,'[3]Smelter Look-up'!$J:$J,0)))</f>
        <v>573</v>
      </c>
      <c r="X224" s="227">
        <f t="shared" si="22"/>
        <v>0</v>
      </c>
      <c r="AB224" s="228" t="str">
        <f t="shared" si="23"/>
        <v>TinYunnan Yunfan Non-ferrous Metals Co., Ltd.</v>
      </c>
    </row>
    <row r="225" spans="1:28" s="227" customFormat="1" ht="28.5" customHeight="1">
      <c r="A225" s="181" t="s">
        <v>13730</v>
      </c>
      <c r="B225" s="182" t="s">
        <v>1101</v>
      </c>
      <c r="C225" s="186" t="s">
        <v>13729</v>
      </c>
      <c r="D225" s="230"/>
      <c r="E225" s="182" t="s">
        <v>2383</v>
      </c>
      <c r="F225" s="182" t="s">
        <v>13730</v>
      </c>
      <c r="G225" s="182" t="s">
        <v>13177</v>
      </c>
      <c r="H225" s="183">
        <v>0</v>
      </c>
      <c r="I225" s="184" t="s">
        <v>13740</v>
      </c>
      <c r="J225" s="184" t="s">
        <v>11431</v>
      </c>
      <c r="K225" s="224"/>
      <c r="L225" s="224"/>
      <c r="M225" s="224"/>
      <c r="N225" s="224"/>
      <c r="O225" s="224"/>
      <c r="P225" s="185"/>
      <c r="Q225" s="225"/>
      <c r="R225" s="182" t="s">
        <v>2279</v>
      </c>
      <c r="S225" s="181" t="str">
        <f t="shared" ca="1" si="21"/>
        <v>TW</v>
      </c>
      <c r="T225" s="181" t="str">
        <f ca="1">IF(B225="","",IF(ISERROR(MATCH($J225,[3]SorP!$B$1:$B$6226,0)),"",INDIRECT("'SorP'!$A$"&amp;MATCH($S225&amp;$J225,[3]SorP!C:C,0))))</f>
        <v>TW-PIF</v>
      </c>
      <c r="U225" s="201"/>
      <c r="V225" s="226">
        <f>IF(C225="",NA(),IF(OR(C225="Smelter not listed",C225="Smelter not yet identified"),MATCH($B225&amp;$D225,'[3]Smelter Look-up'!$J:$J,0),MATCH($B225&amp;$C225,'[3]Smelter Look-up'!$J:$J,0)))</f>
        <v>631</v>
      </c>
      <c r="X225" s="227">
        <f t="shared" si="22"/>
        <v>0</v>
      </c>
      <c r="AB225" s="228" t="str">
        <f t="shared" si="23"/>
        <v>TungstenLianyou Metals Co., Ltd.</v>
      </c>
    </row>
    <row r="226" spans="1:28" s="227" customFormat="1" ht="28.5" customHeight="1">
      <c r="A226" s="181" t="s">
        <v>13718</v>
      </c>
      <c r="B226" s="182" t="s">
        <v>1099</v>
      </c>
      <c r="C226" s="186" t="s">
        <v>13717</v>
      </c>
      <c r="D226" s="230"/>
      <c r="E226" s="182" t="s">
        <v>1075</v>
      </c>
      <c r="F226" s="182" t="s">
        <v>13718</v>
      </c>
      <c r="G226" s="182" t="s">
        <v>13177</v>
      </c>
      <c r="H226" s="183">
        <v>0</v>
      </c>
      <c r="I226" s="184" t="s">
        <v>13737</v>
      </c>
      <c r="J226" s="184" t="s">
        <v>15379</v>
      </c>
      <c r="K226" s="224"/>
      <c r="L226" s="224"/>
      <c r="M226" s="224"/>
      <c r="N226" s="224"/>
      <c r="O226" s="224"/>
      <c r="P226" s="185"/>
      <c r="Q226" s="225"/>
      <c r="R226" s="182" t="s">
        <v>14970</v>
      </c>
      <c r="S226" s="181" t="str">
        <f t="shared" ca="1" si="21"/>
        <v>IN</v>
      </c>
      <c r="T226" s="181" t="str">
        <f ca="1">IF(B226="","",IF(ISERROR(MATCH($J226,[3]SorP!$B$1:$B$6226,0)),"",INDIRECT("'SorP'!$A$"&amp;MATCH($S226&amp;$J226,[3]SorP!C:C,0))))</f>
        <v>IN-CG</v>
      </c>
      <c r="U226" s="201"/>
      <c r="V226" s="226">
        <f>IF(C226="",NA(),IF(OR(C226="Smelter not listed",C226="Smelter not yet identified"),MATCH($B226&amp;$D226,'[3]Smelter Look-up'!$J:$J,0),MATCH($B226&amp;$C226,'[3]Smelter Look-up'!$J:$J,0)))</f>
        <v>502</v>
      </c>
      <c r="X226" s="227">
        <f t="shared" si="22"/>
        <v>0</v>
      </c>
      <c r="AB226" s="228" t="str">
        <f t="shared" si="23"/>
        <v>TinPrecious Minerals and Smelting Limited</v>
      </c>
    </row>
    <row r="227" spans="1:28" s="227" customFormat="1" ht="28.5" customHeight="1">
      <c r="A227" s="181" t="s">
        <v>13712</v>
      </c>
      <c r="B227" s="182" t="s">
        <v>1099</v>
      </c>
      <c r="C227" s="186" t="s">
        <v>13759</v>
      </c>
      <c r="D227" s="230"/>
      <c r="E227" s="182" t="s">
        <v>1069</v>
      </c>
      <c r="F227" s="182" t="s">
        <v>13712</v>
      </c>
      <c r="G227" s="182" t="s">
        <v>13177</v>
      </c>
      <c r="H227" s="183">
        <v>0</v>
      </c>
      <c r="I227" s="184" t="s">
        <v>2398</v>
      </c>
      <c r="J227" s="184" t="s">
        <v>13540</v>
      </c>
      <c r="K227" s="224"/>
      <c r="L227" s="224"/>
      <c r="M227" s="224"/>
      <c r="N227" s="224"/>
      <c r="O227" s="224"/>
      <c r="P227" s="185"/>
      <c r="Q227" s="225"/>
      <c r="R227" s="182" t="s">
        <v>15306</v>
      </c>
      <c r="S227" s="181" t="str">
        <f t="shared" ca="1" si="21"/>
        <v>CN</v>
      </c>
      <c r="T227" s="181" t="str">
        <f ca="1">IF(B227="","",IF(ISERROR(MATCH($J227,[3]SorP!$B$1:$B$6226,0)),"",INDIRECT("'SorP'!$A$"&amp;MATCH($S227&amp;$J227,[3]SorP!C:C,0))))</f>
        <v>CN-YN</v>
      </c>
      <c r="U227" s="201"/>
      <c r="V227" s="226">
        <f>IF(C227="",NA(),IF(OR(C227="Smelter not listed",C227="Smelter not yet identified"),MATCH($B227&amp;$D227,'[3]Smelter Look-up'!$J:$J,0),MATCH($B227&amp;$C227,'[3]Smelter Look-up'!$J:$J,0)))</f>
        <v>445</v>
      </c>
      <c r="X227" s="227">
        <f t="shared" si="22"/>
        <v>0</v>
      </c>
      <c r="AB227" s="228" t="str">
        <f t="shared" si="23"/>
        <v>TinGejiu City Fuxiang Industry and Trade Co., Ltd.</v>
      </c>
    </row>
    <row r="228" spans="1:28" s="227" customFormat="1" ht="28.5" customHeight="1">
      <c r="A228" s="181" t="s">
        <v>13779</v>
      </c>
      <c r="B228" s="182" t="s">
        <v>1101</v>
      </c>
      <c r="C228" s="186" t="s">
        <v>15358</v>
      </c>
      <c r="D228" s="230"/>
      <c r="E228" s="182" t="s">
        <v>1069</v>
      </c>
      <c r="F228" s="182" t="s">
        <v>13779</v>
      </c>
      <c r="G228" s="182" t="s">
        <v>13177</v>
      </c>
      <c r="H228" s="183">
        <v>0</v>
      </c>
      <c r="I228" s="184" t="s">
        <v>14983</v>
      </c>
      <c r="J228" s="184" t="s">
        <v>13536</v>
      </c>
      <c r="K228" s="224"/>
      <c r="L228" s="224"/>
      <c r="M228" s="224"/>
      <c r="N228" s="224"/>
      <c r="O228" s="224"/>
      <c r="P228" s="185"/>
      <c r="Q228" s="225"/>
      <c r="R228" s="182" t="s">
        <v>2091</v>
      </c>
      <c r="S228" s="181" t="str">
        <f t="shared" ca="1" si="21"/>
        <v>CN</v>
      </c>
      <c r="T228" s="181" t="str">
        <f ca="1">IF(B228="","",IF(ISERROR(MATCH($J228,[3]SorP!$B$1:$B$6226,0)),"",INDIRECT("'SorP'!$A$"&amp;MATCH($S228&amp;$J228,[3]SorP!C:C,0))))</f>
        <v>CN-GD</v>
      </c>
      <c r="U228" s="201"/>
      <c r="V228" s="226">
        <f>IF(C228="",NA(),IF(OR(C228="Smelter not listed",C228="Smelter not yet identified"),MATCH($B228&amp;$D228,'[3]Smelter Look-up'!$J:$J,0),MATCH($B228&amp;$C228,'[3]Smelter Look-up'!$J:$J,0)))</f>
        <v>611</v>
      </c>
      <c r="X228" s="227">
        <f t="shared" si="22"/>
        <v>0</v>
      </c>
      <c r="AB228" s="228" t="str">
        <f t="shared" si="23"/>
        <v>TungstenHubei Green Tungsten Co., Ltd.</v>
      </c>
    </row>
    <row r="229" spans="1:28" s="227" customFormat="1" ht="28.5" customHeight="1">
      <c r="A229" s="181" t="s">
        <v>13768</v>
      </c>
      <c r="B229" s="182" t="s">
        <v>1098</v>
      </c>
      <c r="C229" s="186" t="s">
        <v>13748</v>
      </c>
      <c r="D229" s="230"/>
      <c r="E229" s="182" t="s">
        <v>1077</v>
      </c>
      <c r="F229" s="182" t="s">
        <v>13768</v>
      </c>
      <c r="G229" s="182" t="s">
        <v>13177</v>
      </c>
      <c r="H229" s="183">
        <v>0</v>
      </c>
      <c r="I229" s="184" t="s">
        <v>13782</v>
      </c>
      <c r="J229" s="184" t="s">
        <v>1542</v>
      </c>
      <c r="K229" s="224"/>
      <c r="L229" s="224"/>
      <c r="M229" s="224"/>
      <c r="N229" s="224"/>
      <c r="O229" s="224"/>
      <c r="P229" s="185"/>
      <c r="Q229" s="225"/>
      <c r="R229" s="182" t="s">
        <v>12381</v>
      </c>
      <c r="S229" s="181" t="str">
        <f t="shared" ca="1" si="21"/>
        <v>JP</v>
      </c>
      <c r="T229" s="181" t="str">
        <f ca="1">IF(B229="","",IF(ISERROR(MATCH($J229,[3]SorP!$B$1:$B$6226,0)),"",INDIRECT("'SorP'!$A$"&amp;MATCH($S229&amp;$J229,[3]SorP!C:C,0))))</f>
        <v>JP-05</v>
      </c>
      <c r="U229" s="201"/>
      <c r="V229" s="226">
        <f>IF(C229="",NA(),IF(OR(C229="Smelter not listed",C229="Smelter not yet identified"),MATCH($B229&amp;$D229,'[3]Smelter Look-up'!$J:$J,0),MATCH($B229&amp;$C229,'[3]Smelter Look-up'!$J:$J,0)))</f>
        <v>75</v>
      </c>
      <c r="X229" s="227">
        <f t="shared" si="22"/>
        <v>0</v>
      </c>
      <c r="AB229" s="228" t="str">
        <f t="shared" si="23"/>
        <v>GoldEco-System Recycling Co., Ltd. North Plant</v>
      </c>
    </row>
    <row r="230" spans="1:28" s="227" customFormat="1" ht="28.5" customHeight="1">
      <c r="A230" s="181" t="s">
        <v>13769</v>
      </c>
      <c r="B230" s="182" t="s">
        <v>1098</v>
      </c>
      <c r="C230" s="186" t="s">
        <v>13749</v>
      </c>
      <c r="D230" s="230"/>
      <c r="E230" s="182" t="s">
        <v>1077</v>
      </c>
      <c r="F230" s="182" t="s">
        <v>13769</v>
      </c>
      <c r="G230" s="182" t="s">
        <v>13177</v>
      </c>
      <c r="H230" s="183">
        <v>0</v>
      </c>
      <c r="I230" s="184" t="s">
        <v>6634</v>
      </c>
      <c r="J230" s="184" t="s">
        <v>6634</v>
      </c>
      <c r="K230" s="224"/>
      <c r="L230" s="224"/>
      <c r="M230" s="224"/>
      <c r="N230" s="224"/>
      <c r="O230" s="224"/>
      <c r="P230" s="185"/>
      <c r="Q230" s="225"/>
      <c r="R230" s="182"/>
      <c r="S230" s="181"/>
      <c r="T230" s="181"/>
      <c r="U230" s="201"/>
      <c r="V230" s="226"/>
      <c r="AB230" s="228"/>
    </row>
    <row r="231" spans="1:28" s="227" customFormat="1" ht="28.5" customHeight="1">
      <c r="A231" s="181" t="s">
        <v>13775</v>
      </c>
      <c r="B231" s="182" t="s">
        <v>1099</v>
      </c>
      <c r="C231" s="186" t="s">
        <v>13761</v>
      </c>
      <c r="D231" s="230"/>
      <c r="E231" s="182" t="s">
        <v>1074</v>
      </c>
      <c r="F231" s="182" t="s">
        <v>13775</v>
      </c>
      <c r="G231" s="182" t="s">
        <v>13177</v>
      </c>
      <c r="H231" s="183">
        <v>0</v>
      </c>
      <c r="I231" s="184" t="s">
        <v>14989</v>
      </c>
      <c r="J231" s="184" t="s">
        <v>12799</v>
      </c>
      <c r="K231" s="224"/>
      <c r="L231" s="224"/>
      <c r="M231" s="224"/>
      <c r="N231" s="224"/>
      <c r="O231" s="224"/>
      <c r="P231" s="185"/>
      <c r="Q231" s="225"/>
      <c r="R231" s="182" t="s">
        <v>2385</v>
      </c>
      <c r="S231" s="181" t="str">
        <f t="shared" ca="1" si="21"/>
        <v>ID</v>
      </c>
      <c r="T231" s="181" t="str">
        <f ca="1">IF(B231="","",IF(ISERROR(MATCH($J231,[3]SorP!$B$1:$B$6226,0)),"",INDIRECT("'SorP'!$A$"&amp;MATCH($S231&amp;$J231,[3]SorP!C:C,0))))</f>
        <v>ID-BB</v>
      </c>
      <c r="U231" s="201"/>
      <c r="V231" s="226">
        <f>IF(C231="",NA(),IF(OR(C231="Smelter not listed",C231="Smelter not yet identified"),MATCH($B231&amp;$D231,'[3]Smelter Look-up'!$J:$J,0),MATCH($B231&amp;$C231,'[3]Smelter Look-up'!$J:$J,0)))</f>
        <v>519</v>
      </c>
      <c r="X231" s="227">
        <f t="shared" si="22"/>
        <v>0</v>
      </c>
      <c r="AB231" s="228" t="str">
        <f t="shared" si="23"/>
        <v>TinPT Mitra Sukses Globalindo</v>
      </c>
    </row>
    <row r="232" spans="1:28" s="227" customFormat="1" ht="28.5" customHeight="1">
      <c r="A232" s="181" t="s">
        <v>13767</v>
      </c>
      <c r="B232" s="182" t="s">
        <v>1098</v>
      </c>
      <c r="C232" s="186" t="s">
        <v>13745</v>
      </c>
      <c r="D232" s="230"/>
      <c r="E232" s="182" t="s">
        <v>1075</v>
      </c>
      <c r="F232" s="182" t="s">
        <v>13767</v>
      </c>
      <c r="G232" s="182" t="s">
        <v>13177</v>
      </c>
      <c r="H232" s="183">
        <v>0</v>
      </c>
      <c r="I232" s="184" t="s">
        <v>13781</v>
      </c>
      <c r="J232" s="184" t="s">
        <v>15280</v>
      </c>
      <c r="K232" s="224"/>
      <c r="L232" s="224"/>
      <c r="M232" s="224"/>
      <c r="N232" s="224"/>
      <c r="O232" s="224"/>
      <c r="P232" s="185"/>
      <c r="Q232" s="225"/>
      <c r="R232" s="182" t="s">
        <v>15291</v>
      </c>
      <c r="S232" s="181" t="str">
        <f t="shared" ca="1" si="21"/>
        <v>IN</v>
      </c>
      <c r="T232" s="181" t="str">
        <f ca="1">IF(B232="","",IF(ISERROR(MATCH($J232,[3]SorP!$B$1:$B$6226,0)),"",INDIRECT("'SorP'!$A$"&amp;MATCH($S232&amp;$J232,[3]SorP!C:C,0))))</f>
        <v>IN-MH</v>
      </c>
      <c r="U232" s="201"/>
      <c r="V232" s="226">
        <f>IF(C232="",NA(),IF(OR(C232="Smelter not listed",C232="Smelter not yet identified"),MATCH($B232&amp;$D232,'[3]Smelter Look-up'!$J:$J,0),MATCH($B232&amp;$C232,'[3]Smelter Look-up'!$J:$J,0)))</f>
        <v>37</v>
      </c>
      <c r="X232" s="227">
        <f t="shared" si="22"/>
        <v>0</v>
      </c>
      <c r="AB232" s="228" t="str">
        <f t="shared" si="23"/>
        <v>GoldAugmont Enterprises Private Limited</v>
      </c>
    </row>
    <row r="233" spans="1:28" s="227" customFormat="1" ht="28.5" customHeight="1">
      <c r="A233" s="181" t="s">
        <v>13772</v>
      </c>
      <c r="B233" s="182" t="s">
        <v>1098</v>
      </c>
      <c r="C233" s="186" t="s">
        <v>13757</v>
      </c>
      <c r="D233" s="230"/>
      <c r="E233" s="182" t="s">
        <v>1075</v>
      </c>
      <c r="F233" s="182" t="s">
        <v>13772</v>
      </c>
      <c r="G233" s="182" t="s">
        <v>13177</v>
      </c>
      <c r="H233" s="183">
        <v>0</v>
      </c>
      <c r="I233" s="184" t="s">
        <v>13784</v>
      </c>
      <c r="J233" s="184" t="s">
        <v>15390</v>
      </c>
      <c r="K233" s="224"/>
      <c r="L233" s="224"/>
      <c r="M233" s="224"/>
      <c r="N233" s="224"/>
      <c r="O233" s="224"/>
      <c r="P233" s="185"/>
      <c r="Q233" s="225"/>
      <c r="R233" s="182" t="s">
        <v>2482</v>
      </c>
      <c r="S233" s="181" t="str">
        <f t="shared" ca="1" si="21"/>
        <v>IN</v>
      </c>
      <c r="T233" s="181" t="str">
        <f ca="1">IF(B233="","",IF(ISERROR(MATCH($J233,[3]SorP!$B$1:$B$6226,0)),"",INDIRECT("'SorP'!$A$"&amp;MATCH($S233&amp;$J233,[3]SorP!C:C,0))))</f>
        <v>IN-UK</v>
      </c>
      <c r="U233" s="201"/>
      <c r="V233" s="226">
        <f>IF(C233="",NA(),IF(OR(C233="Smelter not listed",C233="Smelter not yet identified"),MATCH($B233&amp;$D233,'[3]Smelter Look-up'!$J:$J,0),MATCH($B233&amp;$C233,'[3]Smelter Look-up'!$J:$J,0)))</f>
        <v>158</v>
      </c>
      <c r="X233" s="227">
        <f t="shared" si="22"/>
        <v>0</v>
      </c>
      <c r="AB233" s="228" t="str">
        <f t="shared" si="23"/>
        <v>GoldKundan Care Products Ltd.</v>
      </c>
    </row>
    <row r="234" spans="1:28" s="227" customFormat="1" ht="28.5" customHeight="1">
      <c r="A234" s="181" t="s">
        <v>13778</v>
      </c>
      <c r="B234" s="182" t="s">
        <v>1101</v>
      </c>
      <c r="C234" s="186" t="s">
        <v>13764</v>
      </c>
      <c r="D234" s="230"/>
      <c r="E234" s="182" t="s">
        <v>1065</v>
      </c>
      <c r="F234" s="182" t="s">
        <v>13778</v>
      </c>
      <c r="G234" s="182" t="s">
        <v>13177</v>
      </c>
      <c r="H234" s="183">
        <v>0</v>
      </c>
      <c r="I234" s="184" t="s">
        <v>13787</v>
      </c>
      <c r="J234" s="184" t="s">
        <v>3412</v>
      </c>
      <c r="K234" s="224"/>
      <c r="L234" s="224"/>
      <c r="M234" s="224"/>
      <c r="N234" s="224"/>
      <c r="O234" s="224"/>
      <c r="P234" s="185"/>
      <c r="Q234" s="225"/>
      <c r="R234" s="182" t="s">
        <v>15277</v>
      </c>
      <c r="S234" s="181" t="str">
        <f t="shared" ca="1" si="21"/>
        <v>BR</v>
      </c>
      <c r="T234" s="181" t="str">
        <f ca="1">IF(B234="","",IF(ISERROR(MATCH($J234,[3]SorP!$B$1:$B$6226,0)),"",INDIRECT("'SorP'!$A$"&amp;MATCH($S234&amp;$J234,[3]SorP!C:C,0))))</f>
        <v>BR-SC</v>
      </c>
      <c r="U234" s="201"/>
      <c r="V234" s="226">
        <f>IF(C234="",NA(),IF(OR(C234="Smelter not listed",C234="Smelter not yet identified"),MATCH($B234&amp;$D234,'[3]Smelter Look-up'!$J:$J,0),MATCH($B234&amp;$C234,'[3]Smelter Look-up'!$J:$J,0)))</f>
        <v>597</v>
      </c>
      <c r="X234" s="227">
        <f t="shared" si="22"/>
        <v>0</v>
      </c>
      <c r="AB234" s="228" t="str">
        <f t="shared" si="23"/>
        <v>TungstenCronimet Brasil Ltda</v>
      </c>
    </row>
    <row r="235" spans="1:28" s="227" customFormat="1" ht="28.5" customHeight="1">
      <c r="A235" s="181" t="s">
        <v>14955</v>
      </c>
      <c r="B235" s="182" t="s">
        <v>1099</v>
      </c>
      <c r="C235" s="186" t="s">
        <v>14954</v>
      </c>
      <c r="D235" s="230"/>
      <c r="E235" s="182" t="s">
        <v>1065</v>
      </c>
      <c r="F235" s="182" t="s">
        <v>14955</v>
      </c>
      <c r="G235" s="182" t="s">
        <v>13177</v>
      </c>
      <c r="H235" s="183">
        <v>0</v>
      </c>
      <c r="I235" s="184" t="s">
        <v>14985</v>
      </c>
      <c r="J235" s="184" t="s">
        <v>3412</v>
      </c>
      <c r="K235" s="224"/>
      <c r="L235" s="224"/>
      <c r="M235" s="224"/>
      <c r="N235" s="224"/>
      <c r="O235" s="224"/>
      <c r="P235" s="185"/>
      <c r="Q235" s="225"/>
      <c r="R235" s="182" t="s">
        <v>2391</v>
      </c>
      <c r="S235" s="181" t="str">
        <f t="shared" ca="1" si="21"/>
        <v>BR</v>
      </c>
      <c r="T235" s="181" t="str">
        <f ca="1">IF(B235="","",IF(ISERROR(MATCH($J235,[3]SorP!$B$1:$B$6226,0)),"",INDIRECT("'SorP'!$A$"&amp;MATCH($S235&amp;$J235,[3]SorP!C:C,0))))</f>
        <v>BR-SC</v>
      </c>
      <c r="U235" s="201"/>
      <c r="V235" s="226">
        <f>IF(C235="",NA(),IF(OR(C235="Smelter not listed",C235="Smelter not yet identified"),MATCH($B235&amp;$D235,'[3]Smelter Look-up'!$J:$J,0),MATCH($B235&amp;$C235,'[3]Smelter Look-up'!$J:$J,0)))</f>
        <v>420</v>
      </c>
      <c r="X235" s="227">
        <f t="shared" si="22"/>
        <v>0</v>
      </c>
      <c r="AB235" s="228" t="str">
        <f t="shared" si="23"/>
        <v>TinCRM Fundicao De Metais E Comercio De Equipamentos Eletronicos Do Brasil Ltda</v>
      </c>
    </row>
    <row r="236" spans="1:28" s="227" customFormat="1" ht="28.5" customHeight="1">
      <c r="A236" s="181" t="s">
        <v>14920</v>
      </c>
      <c r="B236" s="182" t="s">
        <v>1098</v>
      </c>
      <c r="C236" s="186" t="s">
        <v>14919</v>
      </c>
      <c r="D236" s="230"/>
      <c r="E236" s="182" t="s">
        <v>1075</v>
      </c>
      <c r="F236" s="182" t="s">
        <v>14920</v>
      </c>
      <c r="G236" s="182" t="s">
        <v>13177</v>
      </c>
      <c r="H236" s="183">
        <v>0</v>
      </c>
      <c r="I236" s="184" t="s">
        <v>14979</v>
      </c>
      <c r="J236" s="184" t="s">
        <v>15389</v>
      </c>
      <c r="K236" s="224"/>
      <c r="L236" s="224"/>
      <c r="M236" s="224"/>
      <c r="N236" s="224"/>
      <c r="O236" s="224"/>
      <c r="P236" s="185"/>
      <c r="Q236" s="225"/>
      <c r="R236" s="182" t="s">
        <v>2454</v>
      </c>
      <c r="S236" s="181" t="str">
        <f t="shared" ca="1" si="21"/>
        <v>IN</v>
      </c>
      <c r="T236" s="181" t="str">
        <f ca="1">IF(B236="","",IF(ISERROR(MATCH($J236,[3]SorP!$B$1:$B$6226,0)),"",INDIRECT("'SorP'!$A$"&amp;MATCH($S236&amp;$J236,[3]SorP!C:C,0))))</f>
        <v>IN-TN</v>
      </c>
      <c r="U236" s="201"/>
      <c r="V236" s="226">
        <f>IF(C236="",NA(),IF(OR(C236="Smelter not listed",C236="Smelter not yet identified"),MATCH($B236&amp;$D236,'[3]Smelter Look-up'!$J:$J,0),MATCH($B236&amp;$C236,'[3]Smelter Look-up'!$J:$J,0)))</f>
        <v>80</v>
      </c>
      <c r="X236" s="227">
        <f t="shared" si="22"/>
        <v>0</v>
      </c>
      <c r="AB236" s="228" t="str">
        <f t="shared" si="23"/>
        <v>GoldEmerald Jewel Industry India Limited (Unit 1)</v>
      </c>
    </row>
    <row r="237" spans="1:28" s="227" customFormat="1" ht="28.5" customHeight="1">
      <c r="A237" s="181" t="s">
        <v>14922</v>
      </c>
      <c r="B237" s="182" t="s">
        <v>1098</v>
      </c>
      <c r="C237" s="186" t="s">
        <v>14921</v>
      </c>
      <c r="D237" s="230"/>
      <c r="E237" s="182" t="s">
        <v>1075</v>
      </c>
      <c r="F237" s="182" t="s">
        <v>14922</v>
      </c>
      <c r="G237" s="182" t="s">
        <v>13177</v>
      </c>
      <c r="H237" s="183">
        <v>0</v>
      </c>
      <c r="I237" s="184" t="s">
        <v>14979</v>
      </c>
      <c r="J237" s="184" t="s">
        <v>15389</v>
      </c>
      <c r="K237" s="224"/>
      <c r="L237" s="224"/>
      <c r="M237" s="224"/>
      <c r="N237" s="224"/>
      <c r="O237" s="224"/>
      <c r="P237" s="185"/>
      <c r="Q237" s="225"/>
      <c r="R237" s="182" t="s">
        <v>15341</v>
      </c>
      <c r="S237" s="181" t="str">
        <f t="shared" ca="1" si="21"/>
        <v>IN</v>
      </c>
      <c r="T237" s="181" t="str">
        <f ca="1">IF(B237="","",IF(ISERROR(MATCH($J237,[3]SorP!$B$1:$B$6226,0)),"",INDIRECT("'SorP'!$A$"&amp;MATCH($S237&amp;$J237,[3]SorP!C:C,0))))</f>
        <v>IN-TN</v>
      </c>
      <c r="U237" s="201"/>
      <c r="V237" s="226">
        <f>IF(C237="",NA(),IF(OR(C237="Smelter not listed",C237="Smelter not yet identified"),MATCH($B237&amp;$D237,'[3]Smelter Look-up'!$J:$J,0),MATCH($B237&amp;$C237,'[3]Smelter Look-up'!$J:$J,0)))</f>
        <v>81</v>
      </c>
      <c r="X237" s="227">
        <f t="shared" si="22"/>
        <v>0</v>
      </c>
      <c r="AB237" s="228" t="str">
        <f t="shared" si="23"/>
        <v>GoldEmerald Jewel Industry India Limited (Unit 2)</v>
      </c>
    </row>
    <row r="238" spans="1:28" s="227" customFormat="1" ht="28.5" customHeight="1">
      <c r="A238" s="181" t="s">
        <v>14924</v>
      </c>
      <c r="B238" s="182" t="s">
        <v>1098</v>
      </c>
      <c r="C238" s="186" t="s">
        <v>14923</v>
      </c>
      <c r="D238" s="230"/>
      <c r="E238" s="182" t="s">
        <v>1075</v>
      </c>
      <c r="F238" s="182" t="s">
        <v>14924</v>
      </c>
      <c r="G238" s="182" t="s">
        <v>13177</v>
      </c>
      <c r="H238" s="183">
        <v>0</v>
      </c>
      <c r="I238" s="184" t="s">
        <v>14979</v>
      </c>
      <c r="J238" s="184" t="s">
        <v>15389</v>
      </c>
      <c r="K238" s="224"/>
      <c r="L238" s="224"/>
      <c r="M238" s="224"/>
      <c r="N238" s="224"/>
      <c r="O238" s="224"/>
      <c r="P238" s="185"/>
      <c r="Q238" s="225"/>
      <c r="R238" s="182" t="s">
        <v>15342</v>
      </c>
      <c r="S238" s="181" t="str">
        <f t="shared" ca="1" si="21"/>
        <v>IN</v>
      </c>
      <c r="T238" s="181" t="str">
        <f ca="1">IF(B238="","",IF(ISERROR(MATCH($J238,[3]SorP!$B$1:$B$6226,0)),"",INDIRECT("'SorP'!$A$"&amp;MATCH($S238&amp;$J238,[3]SorP!C:C,0))))</f>
        <v>IN-TN</v>
      </c>
      <c r="U238" s="201"/>
      <c r="V238" s="226">
        <f>IF(C238="",NA(),IF(OR(C238="Smelter not listed",C238="Smelter not yet identified"),MATCH($B238&amp;$D238,'[3]Smelter Look-up'!$J:$J,0),MATCH($B238&amp;$C238,'[3]Smelter Look-up'!$J:$J,0)))</f>
        <v>82</v>
      </c>
      <c r="X238" s="227">
        <f t="shared" si="22"/>
        <v>0</v>
      </c>
      <c r="AB238" s="228" t="str">
        <f t="shared" si="23"/>
        <v>GoldEmerald Jewel Industry India Limited (Unit 3)</v>
      </c>
    </row>
    <row r="239" spans="1:28" s="227" customFormat="1" ht="28.5" customHeight="1">
      <c r="A239" s="181" t="s">
        <v>14926</v>
      </c>
      <c r="B239" s="182" t="s">
        <v>1098</v>
      </c>
      <c r="C239" s="186" t="s">
        <v>14925</v>
      </c>
      <c r="D239" s="230"/>
      <c r="E239" s="182" t="s">
        <v>1075</v>
      </c>
      <c r="F239" s="182" t="s">
        <v>14926</v>
      </c>
      <c r="G239" s="182" t="s">
        <v>13177</v>
      </c>
      <c r="H239" s="183">
        <v>0</v>
      </c>
      <c r="I239" s="184" t="s">
        <v>14979</v>
      </c>
      <c r="J239" s="184" t="s">
        <v>15389</v>
      </c>
      <c r="K239" s="224"/>
      <c r="L239" s="224"/>
      <c r="M239" s="224"/>
      <c r="N239" s="224"/>
      <c r="O239" s="224"/>
      <c r="P239" s="185"/>
      <c r="Q239" s="225"/>
      <c r="R239" s="182" t="s">
        <v>15349</v>
      </c>
      <c r="S239" s="181" t="str">
        <f t="shared" ca="1" si="21"/>
        <v>IN</v>
      </c>
      <c r="T239" s="181" t="str">
        <f ca="1">IF(B239="","",IF(ISERROR(MATCH($J239,[3]SorP!$B$1:$B$6226,0)),"",INDIRECT("'SorP'!$A$"&amp;MATCH($S239&amp;$J239,[3]SorP!C:C,0))))</f>
        <v>IN-TN</v>
      </c>
      <c r="U239" s="201"/>
      <c r="V239" s="226">
        <f>IF(C239="",NA(),IF(OR(C239="Smelter not listed",C239="Smelter not yet identified"),MATCH($B239&amp;$D239,'[3]Smelter Look-up'!$J:$J,0),MATCH($B239&amp;$C239,'[3]Smelter Look-up'!$J:$J,0)))</f>
        <v>83</v>
      </c>
      <c r="X239" s="227">
        <f t="shared" si="22"/>
        <v>0</v>
      </c>
      <c r="AB239" s="228" t="str">
        <f t="shared" si="23"/>
        <v>GoldEmerald Jewel Industry India Limited (Unit 4)</v>
      </c>
    </row>
    <row r="240" spans="1:28" s="227" customFormat="1" ht="28.5" customHeight="1">
      <c r="A240" s="181" t="s">
        <v>14931</v>
      </c>
      <c r="B240" s="182" t="s">
        <v>1098</v>
      </c>
      <c r="C240" s="186" t="s">
        <v>14930</v>
      </c>
      <c r="D240" s="230"/>
      <c r="E240" s="182" t="s">
        <v>13030</v>
      </c>
      <c r="F240" s="182" t="s">
        <v>14931</v>
      </c>
      <c r="G240" s="182" t="s">
        <v>13177</v>
      </c>
      <c r="H240" s="183">
        <v>0</v>
      </c>
      <c r="I240" s="184" t="s">
        <v>14980</v>
      </c>
      <c r="J240" s="184" t="s">
        <v>15391</v>
      </c>
      <c r="K240" s="224"/>
      <c r="L240" s="224"/>
      <c r="M240" s="224"/>
      <c r="N240" s="224"/>
      <c r="O240" s="224"/>
      <c r="P240" s="185"/>
      <c r="Q240" s="225"/>
      <c r="R240" s="182" t="s">
        <v>2155</v>
      </c>
      <c r="S240" s="181" t="str">
        <f t="shared" ca="1" si="21"/>
        <v>NO</v>
      </c>
      <c r="T240" s="181" t="str">
        <f ca="1">IF(B240="","",IF(ISERROR(MATCH($J240,[3]SorP!$B$1:$B$6226,0)),"",INDIRECT("'SorP'!$A$"&amp;MATCH($S240&amp;$J240,[3]SorP!C:C,0))))</f>
        <v>NO-34</v>
      </c>
      <c r="U240" s="201"/>
      <c r="V240" s="226">
        <f>IF(C240="",NA(),IF(OR(C240="Smelter not listed",C240="Smelter not yet identified"),MATCH($B240&amp;$D240,'[3]Smelter Look-up'!$J:$J,0),MATCH($B240&amp;$C240,'[3]Smelter Look-up'!$J:$J,0)))</f>
        <v>142</v>
      </c>
      <c r="X240" s="227">
        <f t="shared" si="22"/>
        <v>0</v>
      </c>
      <c r="AB240" s="228" t="str">
        <f t="shared" si="23"/>
        <v>GoldK.A. Rasmussen</v>
      </c>
    </row>
    <row r="241" spans="1:28" s="227" customFormat="1" ht="28.5" customHeight="1">
      <c r="A241" s="181" t="s">
        <v>14958</v>
      </c>
      <c r="B241" s="182" t="s">
        <v>1099</v>
      </c>
      <c r="C241" s="186" t="s">
        <v>14957</v>
      </c>
      <c r="D241" s="230"/>
      <c r="E241" s="182" t="s">
        <v>1071</v>
      </c>
      <c r="F241" s="182" t="s">
        <v>14958</v>
      </c>
      <c r="G241" s="182" t="s">
        <v>13177</v>
      </c>
      <c r="H241" s="183">
        <v>0</v>
      </c>
      <c r="I241" s="184" t="s">
        <v>3602</v>
      </c>
      <c r="J241" s="184" t="s">
        <v>3602</v>
      </c>
      <c r="K241" s="224"/>
      <c r="L241" s="224"/>
      <c r="M241" s="224"/>
      <c r="N241" s="224"/>
      <c r="O241" s="224"/>
      <c r="P241" s="185"/>
      <c r="Q241" s="225"/>
      <c r="R241" s="182" t="s">
        <v>12382</v>
      </c>
      <c r="S241" s="181" t="str">
        <f t="shared" ca="1" si="21"/>
        <v>ES</v>
      </c>
      <c r="T241" s="181" t="str">
        <f ca="1">IF(B241="","",IF(ISERROR(MATCH($J241,[3]SorP!$B$1:$B$6226,0)),"",INDIRECT("'SorP'!$A$"&amp;MATCH($S241&amp;$J241,[3]SorP!C:C,0))))</f>
        <v>ES-TO</v>
      </c>
      <c r="U241" s="201"/>
      <c r="V241" s="226">
        <f>IF(C241="",NA(),IF(OR(C241="Smelter not listed",C241="Smelter not yet identified"),MATCH($B241&amp;$D241,'[3]Smelter Look-up'!$J:$J,0),MATCH($B241&amp;$C241,'[3]Smelter Look-up'!$J:$J,0)))</f>
        <v>422</v>
      </c>
      <c r="X241" s="227">
        <f t="shared" si="22"/>
        <v>0</v>
      </c>
      <c r="AB241" s="228" t="str">
        <f t="shared" si="23"/>
        <v>TinCRM Synergies</v>
      </c>
    </row>
    <row r="242" spans="1:28" s="227" customFormat="1" ht="28.5" customHeight="1">
      <c r="A242" s="181" t="s">
        <v>14934</v>
      </c>
      <c r="B242" s="182" t="s">
        <v>1098</v>
      </c>
      <c r="C242" s="186" t="s">
        <v>14933</v>
      </c>
      <c r="D242" s="230"/>
      <c r="E242" s="182" t="s">
        <v>1075</v>
      </c>
      <c r="F242" s="182" t="s">
        <v>14934</v>
      </c>
      <c r="G242" s="182" t="s">
        <v>13177</v>
      </c>
      <c r="H242" s="183">
        <v>0</v>
      </c>
      <c r="I242" s="184" t="s">
        <v>14981</v>
      </c>
      <c r="J242" s="184" t="s">
        <v>15948</v>
      </c>
      <c r="K242" s="224"/>
      <c r="L242" s="224"/>
      <c r="M242" s="224"/>
      <c r="N242" s="224"/>
      <c r="O242" s="224"/>
      <c r="P242" s="185"/>
      <c r="Q242" s="225"/>
      <c r="R242" s="182" t="s">
        <v>15851</v>
      </c>
      <c r="S242" s="181" t="str">
        <f t="shared" ref="S242:S272" ca="1" si="24">IF(B242="","",IF(ISERROR(MATCH($E242,CL,0)),"Unknown",INDIRECT("'C'!$A$"&amp;MATCH($E242,CL,0)+1)))</f>
        <v>IN</v>
      </c>
      <c r="T242" s="181" t="str">
        <f ca="1">IF(B242="","",IF(ISERROR(MATCH($J242,[3]SorP!$B$1:$B$6226,0)),"",INDIRECT("'SorP'!$A$"&amp;MATCH($S242&amp;$J242,[3]SorP!C:C,0))))</f>
        <v/>
      </c>
      <c r="U242" s="201"/>
      <c r="V242" s="226">
        <f>IF(C242="",NA(),IF(OR(C242="Smelter not listed",C242="Smelter not yet identified"),MATCH($B242&amp;$D242,'[3]Smelter Look-up'!$J:$J,0),MATCH($B242&amp;$C242,'[3]Smelter Look-up'!$J:$J,0)))</f>
        <v>176</v>
      </c>
      <c r="X242" s="227">
        <f t="shared" si="22"/>
        <v>0</v>
      </c>
      <c r="AB242" s="228" t="str">
        <f t="shared" si="23"/>
        <v>GoldMD Overseas</v>
      </c>
    </row>
    <row r="243" spans="1:28" s="227" customFormat="1" ht="28.5" customHeight="1">
      <c r="A243" s="181" t="s">
        <v>14938</v>
      </c>
      <c r="B243" s="182" t="s">
        <v>1098</v>
      </c>
      <c r="C243" s="186" t="s">
        <v>14937</v>
      </c>
      <c r="D243" s="230"/>
      <c r="E243" s="182" t="s">
        <v>2384</v>
      </c>
      <c r="F243" s="182" t="s">
        <v>14938</v>
      </c>
      <c r="G243" s="182" t="s">
        <v>13177</v>
      </c>
      <c r="H243" s="183">
        <v>0</v>
      </c>
      <c r="I243" s="184" t="s">
        <v>14982</v>
      </c>
      <c r="J243" s="184" t="s">
        <v>1703</v>
      </c>
      <c r="K243" s="224"/>
      <c r="L243" s="224"/>
      <c r="M243" s="224"/>
      <c r="N243" s="224"/>
      <c r="O243" s="224"/>
      <c r="P243" s="185"/>
      <c r="Q243" s="225"/>
      <c r="R243" s="182" t="s">
        <v>2295</v>
      </c>
      <c r="S243" s="181" t="str">
        <f t="shared" ca="1" si="24"/>
        <v>US</v>
      </c>
      <c r="T243" s="181" t="str">
        <f ca="1">IF(B243="","",IF(ISERROR(MATCH($J243,[3]SorP!$B$1:$B$6226,0)),"",INDIRECT("'SorP'!$A$"&amp;MATCH($S243&amp;$J243,[3]SorP!C:C,0))))</f>
        <v>US-NC</v>
      </c>
      <c r="U243" s="201"/>
      <c r="V243" s="226">
        <f>IF(C243="",NA(),IF(OR(C243="Smelter not listed",C243="Smelter not yet identified"),MATCH($B243&amp;$D243,'[3]Smelter Look-up'!$J:$J,0),MATCH($B243&amp;$C243,'[3]Smelter Look-up'!$J:$J,0)))</f>
        <v>180</v>
      </c>
      <c r="X243" s="227">
        <f t="shared" si="22"/>
        <v>0</v>
      </c>
      <c r="AB243" s="228" t="str">
        <f t="shared" si="23"/>
        <v>GoldMetallix Refining Inc.</v>
      </c>
    </row>
    <row r="244" spans="1:28" s="227" customFormat="1" ht="28.5" customHeight="1">
      <c r="A244" s="181" t="s">
        <v>14936</v>
      </c>
      <c r="B244" s="182" t="s">
        <v>1098</v>
      </c>
      <c r="C244" s="186" t="s">
        <v>14935</v>
      </c>
      <c r="D244" s="230"/>
      <c r="E244" s="182" t="s">
        <v>864</v>
      </c>
      <c r="F244" s="182" t="s">
        <v>14936</v>
      </c>
      <c r="G244" s="182" t="s">
        <v>13177</v>
      </c>
      <c r="H244" s="183">
        <v>0</v>
      </c>
      <c r="I244" s="184" t="s">
        <v>15289</v>
      </c>
      <c r="J244" s="184" t="s">
        <v>1610</v>
      </c>
      <c r="K244" s="224"/>
      <c r="L244" s="224"/>
      <c r="M244" s="224"/>
      <c r="N244" s="224"/>
      <c r="O244" s="224"/>
      <c r="P244" s="185"/>
      <c r="Q244" s="225"/>
      <c r="R244" s="182" t="s">
        <v>15852</v>
      </c>
      <c r="S244" s="181" t="str">
        <f t="shared" ca="1" si="24"/>
        <v>ZA</v>
      </c>
      <c r="T244" s="181" t="str">
        <f ca="1">IF(B244="","",IF(ISERROR(MATCH($J244,[3]SorP!$B$1:$B$6226,0)),"",INDIRECT("'SorP'!$A$"&amp;MATCH($S244&amp;$J244,[3]SorP!C:C,0))))</f>
        <v>ZA-GP</v>
      </c>
      <c r="U244" s="201"/>
      <c r="V244" s="226">
        <f>IF(C244="",NA(),IF(OR(C244="Smelter not listed",C244="Smelter not yet identified"),MATCH($B244&amp;$D244,'[3]Smelter Look-up'!$J:$J,0),MATCH($B244&amp;$C244,'[3]Smelter Look-up'!$J:$J,0)))</f>
        <v>178</v>
      </c>
      <c r="X244" s="227">
        <f t="shared" si="22"/>
        <v>0</v>
      </c>
      <c r="AB244" s="228" t="str">
        <f t="shared" si="23"/>
        <v>GoldMetal Concentrators SA (Pty) Ltd.</v>
      </c>
    </row>
    <row r="245" spans="1:28" s="227" customFormat="1" ht="28.5" customHeight="1">
      <c r="A245" s="181" t="s">
        <v>14961</v>
      </c>
      <c r="B245" s="182" t="s">
        <v>1099</v>
      </c>
      <c r="C245" s="186" t="s">
        <v>14960</v>
      </c>
      <c r="D245" s="230"/>
      <c r="E245" s="182" t="s">
        <v>1065</v>
      </c>
      <c r="F245" s="182" t="s">
        <v>14961</v>
      </c>
      <c r="G245" s="182" t="s">
        <v>13177</v>
      </c>
      <c r="H245" s="183">
        <v>0</v>
      </c>
      <c r="I245" s="184" t="s">
        <v>14987</v>
      </c>
      <c r="J245" s="184" t="s">
        <v>1640</v>
      </c>
      <c r="K245" s="224"/>
      <c r="L245" s="224"/>
      <c r="M245" s="224"/>
      <c r="N245" s="224"/>
      <c r="O245" s="224"/>
      <c r="P245" s="185"/>
      <c r="Q245" s="225"/>
      <c r="R245" s="182"/>
      <c r="S245" s="181"/>
      <c r="T245" s="181"/>
      <c r="U245" s="201"/>
      <c r="V245" s="226"/>
      <c r="AB245" s="228"/>
    </row>
    <row r="246" spans="1:28" s="227" customFormat="1" ht="28.5" customHeight="1">
      <c r="A246" s="181" t="s">
        <v>14972</v>
      </c>
      <c r="B246" s="182" t="s">
        <v>1101</v>
      </c>
      <c r="C246" s="186" t="s">
        <v>15357</v>
      </c>
      <c r="D246" s="230"/>
      <c r="E246" s="182" t="s">
        <v>1069</v>
      </c>
      <c r="F246" s="182" t="s">
        <v>14972</v>
      </c>
      <c r="G246" s="182" t="s">
        <v>13177</v>
      </c>
      <c r="H246" s="183">
        <v>0</v>
      </c>
      <c r="I246" s="184" t="s">
        <v>13743</v>
      </c>
      <c r="J246" s="184" t="s">
        <v>13530</v>
      </c>
      <c r="K246" s="224"/>
      <c r="L246" s="224"/>
      <c r="M246" s="224"/>
      <c r="N246" s="224"/>
      <c r="O246" s="224"/>
      <c r="P246" s="185"/>
      <c r="Q246" s="225"/>
      <c r="R246" s="182" t="s">
        <v>15628</v>
      </c>
      <c r="S246" s="181" t="str">
        <f t="shared" ca="1" si="24"/>
        <v>CN</v>
      </c>
      <c r="T246" s="181" t="str">
        <f ca="1">IF(B246="","",IF(ISERROR(MATCH($J246,[3]SorP!$B$1:$B$6226,0)),"",INDIRECT("'SorP'!$A$"&amp;MATCH($S246&amp;$J246,[3]SorP!C:C,0))))</f>
        <v>CN-FJ</v>
      </c>
      <c r="U246" s="201"/>
      <c r="V246" s="226">
        <f>IF(C246="",NA(),IF(OR(C246="Smelter not listed",C246="Smelter not yet identified"),MATCH($B246&amp;$D246,'[3]Smelter Look-up'!$J:$J,0),MATCH($B246&amp;$C246,'[3]Smelter Look-up'!$J:$J,0)))</f>
        <v>600</v>
      </c>
      <c r="X246" s="227">
        <f t="shared" si="22"/>
        <v>0</v>
      </c>
      <c r="AB246" s="228" t="str">
        <f t="shared" si="23"/>
        <v>TungstenFujian Xinlu Tungsten Co., Ltd.</v>
      </c>
    </row>
    <row r="247" spans="1:28" s="227" customFormat="1" ht="28.5" customHeight="1">
      <c r="A247" s="181" t="s">
        <v>14944</v>
      </c>
      <c r="B247" s="182" t="s">
        <v>1098</v>
      </c>
      <c r="C247" s="186" t="s">
        <v>14943</v>
      </c>
      <c r="D247" s="230"/>
      <c r="E247" s="182" t="s">
        <v>1073</v>
      </c>
      <c r="F247" s="182" t="s">
        <v>14944</v>
      </c>
      <c r="G247" s="182" t="s">
        <v>13177</v>
      </c>
      <c r="H247" s="183">
        <v>0</v>
      </c>
      <c r="I247" s="184" t="s">
        <v>15296</v>
      </c>
      <c r="J247" s="184" t="s">
        <v>12785</v>
      </c>
      <c r="K247" s="224"/>
      <c r="L247" s="224"/>
      <c r="M247" s="224"/>
      <c r="N247" s="224"/>
      <c r="O247" s="224"/>
      <c r="P247" s="185"/>
      <c r="Q247" s="225"/>
      <c r="R247" s="182" t="s">
        <v>15285</v>
      </c>
      <c r="S247" s="181" t="str">
        <f t="shared" ca="1" si="24"/>
        <v>FR</v>
      </c>
      <c r="T247" s="181" t="str">
        <f ca="1">IF(B247="","",IF(ISERROR(MATCH($J247,[3]SorP!$B$1:$B$6226,0)),"",INDIRECT("'SorP'!$A$"&amp;MATCH($S247&amp;$J247,[3]SorP!C:C,0))))</f>
        <v>FR-NOR</v>
      </c>
      <c r="U247" s="201"/>
      <c r="V247" s="226">
        <f>IF(C247="",NA(),IF(OR(C247="Smelter not listed",C247="Smelter not yet identified"),MATCH($B247&amp;$D247,'[3]Smelter Look-up'!$J:$J,0),MATCH($B247&amp;$C247,'[3]Smelter Look-up'!$J:$J,0)))</f>
        <v>306</v>
      </c>
      <c r="X247" s="227">
        <f t="shared" si="22"/>
        <v>0</v>
      </c>
      <c r="AB247" s="228" t="str">
        <f t="shared" si="23"/>
        <v>GoldWEEEREFINING</v>
      </c>
    </row>
    <row r="248" spans="1:28" s="227" customFormat="1" ht="28.5" customHeight="1">
      <c r="A248" s="181" t="s">
        <v>15287</v>
      </c>
      <c r="B248" s="182" t="s">
        <v>1098</v>
      </c>
      <c r="C248" s="186" t="s">
        <v>15286</v>
      </c>
      <c r="D248" s="230"/>
      <c r="E248" s="182" t="s">
        <v>12931</v>
      </c>
      <c r="F248" s="182" t="s">
        <v>15287</v>
      </c>
      <c r="G248" s="182" t="s">
        <v>13177</v>
      </c>
      <c r="H248" s="183">
        <v>0</v>
      </c>
      <c r="I248" s="184" t="s">
        <v>15288</v>
      </c>
      <c r="J248" s="184" t="s">
        <v>3908</v>
      </c>
      <c r="K248" s="224"/>
      <c r="L248" s="224"/>
      <c r="M248" s="224"/>
      <c r="N248" s="224"/>
      <c r="O248" s="224"/>
      <c r="P248" s="185"/>
      <c r="Q248" s="225"/>
      <c r="R248" s="182" t="s">
        <v>2272</v>
      </c>
      <c r="S248" s="181" t="str">
        <f t="shared" ca="1" si="24"/>
        <v>CO</v>
      </c>
      <c r="T248" s="181" t="str">
        <f ca="1">IF(B248="","",IF(ISERROR(MATCH($J248,[3]SorP!$B$1:$B$6226,0)),"",INDIRECT("'SorP'!$A$"&amp;MATCH($S248&amp;$J248,[3]SorP!C:C,0))))</f>
        <v>CO-ANT</v>
      </c>
      <c r="U248" s="201"/>
      <c r="V248" s="226">
        <f>IF(C248="",NA(),IF(OR(C248="Smelter not listed",C248="Smelter not yet identified"),MATCH($B248&amp;$D248,'[3]Smelter Look-up'!$J:$J,0),MATCH($B248&amp;$C248,'[3]Smelter Look-up'!$J:$J,0)))</f>
        <v>93</v>
      </c>
      <c r="X248" s="227">
        <f t="shared" si="22"/>
        <v>0</v>
      </c>
      <c r="AB248" s="228" t="str">
        <f t="shared" si="23"/>
        <v>GoldGold by Gold Colombia</v>
      </c>
    </row>
    <row r="249" spans="1:28" s="227" customFormat="1" ht="28.5" customHeight="1">
      <c r="A249" s="181" t="s">
        <v>15282</v>
      </c>
      <c r="B249" s="182" t="s">
        <v>1098</v>
      </c>
      <c r="C249" s="186" t="s">
        <v>15281</v>
      </c>
      <c r="D249" s="230"/>
      <c r="E249" s="182" t="s">
        <v>1069</v>
      </c>
      <c r="F249" s="182" t="s">
        <v>15282</v>
      </c>
      <c r="G249" s="182" t="s">
        <v>13177</v>
      </c>
      <c r="H249" s="183">
        <v>0</v>
      </c>
      <c r="I249" s="184" t="s">
        <v>15283</v>
      </c>
      <c r="J249" s="184" t="s">
        <v>13544</v>
      </c>
      <c r="K249" s="224"/>
      <c r="L249" s="224"/>
      <c r="M249" s="224"/>
      <c r="N249" s="224"/>
      <c r="O249" s="224"/>
      <c r="P249" s="185"/>
      <c r="Q249" s="225"/>
      <c r="R249" s="182" t="s">
        <v>2243</v>
      </c>
      <c r="S249" s="181" t="str">
        <f t="shared" ca="1" si="24"/>
        <v>CN</v>
      </c>
      <c r="T249" s="181" t="str">
        <f ca="1">IF(B249="","",IF(ISERROR(MATCH($J249,[3]SorP!$B$1:$B$6226,0)),"",INDIRECT("'SorP'!$A$"&amp;MATCH($S249&amp;$J249,[3]SorP!C:C,0))))</f>
        <v>CN-JS</v>
      </c>
      <c r="U249" s="201"/>
      <c r="V249" s="226">
        <f>IF(C249="",NA(),IF(OR(C249="Smelter not listed",C249="Smelter not yet identified"),MATCH($B249&amp;$D249,'[3]Smelter Look-up'!$J:$J,0),MATCH($B249&amp;$C249,'[3]Smelter Look-up'!$J:$J,0)))</f>
        <v>67</v>
      </c>
      <c r="X249" s="227">
        <f t="shared" si="22"/>
        <v>0</v>
      </c>
      <c r="AB249" s="228" t="str">
        <f t="shared" si="23"/>
        <v>GoldDongwu Gold Group</v>
      </c>
    </row>
    <row r="250" spans="1:28" s="227" customFormat="1" ht="28.5" customHeight="1">
      <c r="A250" s="181" t="s">
        <v>15949</v>
      </c>
      <c r="B250" s="182" t="s">
        <v>1099</v>
      </c>
      <c r="C250" s="186" t="s">
        <v>15855</v>
      </c>
      <c r="D250" s="230"/>
      <c r="E250" s="182" t="s">
        <v>1083</v>
      </c>
      <c r="F250" s="182" t="s">
        <v>15949</v>
      </c>
      <c r="G250" s="182" t="s">
        <v>13177</v>
      </c>
      <c r="H250" s="183">
        <v>0</v>
      </c>
      <c r="I250" s="184" t="s">
        <v>8210</v>
      </c>
      <c r="J250" s="184" t="s">
        <v>8210</v>
      </c>
      <c r="K250" s="224"/>
      <c r="L250" s="224"/>
      <c r="M250" s="224"/>
      <c r="N250" s="224"/>
      <c r="O250" s="224"/>
      <c r="P250" s="185"/>
      <c r="Q250" s="225"/>
      <c r="R250" s="182" t="s">
        <v>2388</v>
      </c>
      <c r="S250" s="181" t="str">
        <f t="shared" ca="1" si="24"/>
        <v>MM</v>
      </c>
      <c r="T250" s="181" t="str">
        <f ca="1">IF(B250="","",IF(ISERROR(MATCH($J250,[3]SorP!$B$1:$B$6226,0)),"",INDIRECT("'SorP'!$A$"&amp;MATCH($S250&amp;$J250,[3]SorP!C:C,0))))</f>
        <v>MM-06</v>
      </c>
      <c r="U250" s="201"/>
      <c r="V250" s="226">
        <f>IF(C250="",NA(),IF(OR(C250="Smelter not listed",C250="Smelter not yet identified"),MATCH($B250&amp;$D250,'[3]Smelter Look-up'!$J:$J,0),MATCH($B250&amp;$C250,'[3]Smelter Look-up'!$J:$J,0)))</f>
        <v>431</v>
      </c>
      <c r="X250" s="227">
        <f t="shared" si="22"/>
        <v>0</v>
      </c>
      <c r="AB250" s="228" t="str">
        <f t="shared" si="23"/>
        <v>TinDS Myanmar</v>
      </c>
    </row>
    <row r="251" spans="1:28" s="227" customFormat="1" ht="28.5" customHeight="1">
      <c r="A251" s="181" t="s">
        <v>15310</v>
      </c>
      <c r="B251" s="182" t="s">
        <v>1099</v>
      </c>
      <c r="C251" s="186" t="s">
        <v>15309</v>
      </c>
      <c r="D251" s="230"/>
      <c r="E251" s="182" t="s">
        <v>1074</v>
      </c>
      <c r="F251" s="182" t="s">
        <v>15310</v>
      </c>
      <c r="G251" s="182" t="s">
        <v>13177</v>
      </c>
      <c r="H251" s="183">
        <v>0</v>
      </c>
      <c r="I251" s="184" t="s">
        <v>1726</v>
      </c>
      <c r="J251" s="184" t="s">
        <v>12799</v>
      </c>
      <c r="K251" s="224"/>
      <c r="L251" s="224"/>
      <c r="M251" s="224"/>
      <c r="N251" s="224"/>
      <c r="O251" s="224"/>
      <c r="P251" s="185"/>
      <c r="Q251" s="225"/>
      <c r="R251" s="182" t="s">
        <v>2393</v>
      </c>
      <c r="S251" s="181" t="str">
        <f t="shared" ca="1" si="24"/>
        <v>ID</v>
      </c>
      <c r="T251" s="181" t="str">
        <f ca="1">IF(B251="","",IF(ISERROR(MATCH($J251,[3]SorP!$B$1:$B$6226,0)),"",INDIRECT("'SorP'!$A$"&amp;MATCH($S251&amp;$J251,[3]SorP!C:C,0))))</f>
        <v>ID-BB</v>
      </c>
      <c r="U251" s="201"/>
      <c r="V251" s="226">
        <f>IF(C251="",NA(),IF(OR(C251="Smelter not listed",C251="Smelter not yet identified"),MATCH($B251&amp;$D251,'[3]Smelter Look-up'!$J:$J,0),MATCH($B251&amp;$C251,'[3]Smelter Look-up'!$J:$J,0)))</f>
        <v>523</v>
      </c>
      <c r="X251" s="227">
        <f t="shared" si="22"/>
        <v>0</v>
      </c>
      <c r="AB251" s="228" t="str">
        <f t="shared" si="23"/>
        <v>TinPT Putera Sarana Shakti (PT PSS)</v>
      </c>
    </row>
    <row r="252" spans="1:28" s="227" customFormat="1" ht="28.5" customHeight="1">
      <c r="A252" s="181" t="s">
        <v>15364</v>
      </c>
      <c r="B252" s="182" t="s">
        <v>1101</v>
      </c>
      <c r="C252" s="186" t="s">
        <v>15363</v>
      </c>
      <c r="D252" s="230"/>
      <c r="E252" s="182" t="s">
        <v>863</v>
      </c>
      <c r="F252" s="182" t="s">
        <v>15364</v>
      </c>
      <c r="G252" s="182">
        <v>0</v>
      </c>
      <c r="H252" s="183">
        <v>0</v>
      </c>
      <c r="I252" s="184" t="s">
        <v>15366</v>
      </c>
      <c r="J252" s="184" t="s">
        <v>12081</v>
      </c>
      <c r="K252" s="224"/>
      <c r="L252" s="224"/>
      <c r="M252" s="224"/>
      <c r="N252" s="224"/>
      <c r="O252" s="224"/>
      <c r="P252" s="185"/>
      <c r="Q252" s="225"/>
      <c r="R252" s="182" t="s">
        <v>13756</v>
      </c>
      <c r="S252" s="181" t="str">
        <f t="shared" ca="1" si="24"/>
        <v>VN</v>
      </c>
      <c r="T252" s="181" t="str">
        <f ca="1">IF(B252="","",IF(ISERROR(MATCH($J252,[3]SorP!$B$1:$B$6226,0)),"",INDIRECT("'SorP'!$A$"&amp;MATCH($S252&amp;$J252,[3]SorP!C:C,0))))</f>
        <v>VN-69</v>
      </c>
      <c r="U252" s="201"/>
      <c r="V252" s="226">
        <f>IF(C252="",NA(),IF(OR(C252="Smelter not listed",C252="Smelter not yet identified"),MATCH($B252&amp;$D252,'[3]Smelter Look-up'!$J:$J,0),MATCH($B252&amp;$C252,'[3]Smelter Look-up'!$J:$J,0)))</f>
        <v>651</v>
      </c>
      <c r="X252" s="227">
        <f t="shared" si="22"/>
        <v>0</v>
      </c>
      <c r="AB252" s="228" t="str">
        <f t="shared" si="23"/>
        <v>TungstenTungsten Vietnam Joint Stock Company</v>
      </c>
    </row>
    <row r="253" spans="1:28" s="227" customFormat="1" ht="28.5" customHeight="1">
      <c r="A253" s="181" t="s">
        <v>15333</v>
      </c>
      <c r="B253" s="182" t="s">
        <v>1098</v>
      </c>
      <c r="C253" s="186" t="s">
        <v>15332</v>
      </c>
      <c r="D253" s="230"/>
      <c r="E253" s="182" t="s">
        <v>1065</v>
      </c>
      <c r="F253" s="182" t="s">
        <v>15333</v>
      </c>
      <c r="G253" s="182" t="s">
        <v>13177</v>
      </c>
      <c r="H253" s="183">
        <v>0</v>
      </c>
      <c r="I253" s="184" t="s">
        <v>15368</v>
      </c>
      <c r="J253" s="184" t="s">
        <v>1687</v>
      </c>
      <c r="K253" s="224"/>
      <c r="L253" s="224"/>
      <c r="M253" s="224"/>
      <c r="N253" s="224"/>
      <c r="O253" s="224"/>
      <c r="P253" s="185"/>
      <c r="Q253" s="225"/>
      <c r="R253" s="182" t="s">
        <v>12872</v>
      </c>
      <c r="S253" s="181" t="str">
        <f t="shared" ca="1" si="24"/>
        <v>BR</v>
      </c>
      <c r="T253" s="181" t="str">
        <f ca="1">IF(B253="","",IF(ISERROR(MATCH($J253,[3]SorP!$B$1:$B$6226,0)),"",INDIRECT("'SorP'!$A$"&amp;MATCH($S253&amp;$J253,[3]SorP!C:C,0))))</f>
        <v>BR-AM</v>
      </c>
      <c r="U253" s="201"/>
      <c r="V253" s="226">
        <f>IF(C253="",NA(),IF(OR(C253="Smelter not listed",C253="Smelter not yet identified"),MATCH($B253&amp;$D253,'[3]Smelter Look-up'!$J:$J,0),MATCH($B253&amp;$C253,'[3]Smelter Look-up'!$J:$J,0)))</f>
        <v>61</v>
      </c>
      <c r="X253" s="227">
        <f t="shared" si="22"/>
        <v>0</v>
      </c>
      <c r="AB253" s="228" t="str">
        <f t="shared" si="23"/>
        <v>GoldCoimpa Industrial LTDA</v>
      </c>
    </row>
    <row r="254" spans="1:28" s="227" customFormat="1" ht="28.5" customHeight="1">
      <c r="A254" s="181" t="s">
        <v>15347</v>
      </c>
      <c r="B254" s="182" t="s">
        <v>1099</v>
      </c>
      <c r="C254" s="186" t="s">
        <v>15346</v>
      </c>
      <c r="D254" s="230"/>
      <c r="E254" s="182" t="s">
        <v>12925</v>
      </c>
      <c r="F254" s="182" t="s">
        <v>15347</v>
      </c>
      <c r="G254" s="182" t="s">
        <v>13177</v>
      </c>
      <c r="H254" s="183">
        <v>0</v>
      </c>
      <c r="I254" s="184" t="s">
        <v>15352</v>
      </c>
      <c r="J254" s="184" t="s">
        <v>12746</v>
      </c>
      <c r="K254" s="224"/>
      <c r="L254" s="224"/>
      <c r="M254" s="224"/>
      <c r="N254" s="224"/>
      <c r="O254" s="224"/>
      <c r="P254" s="185"/>
      <c r="Q254" s="225"/>
      <c r="R254" s="182" t="s">
        <v>2465</v>
      </c>
      <c r="S254" s="181" t="str">
        <f t="shared" ca="1" si="24"/>
        <v>CD</v>
      </c>
      <c r="T254" s="181" t="str">
        <f ca="1">IF(B254="","",IF(ISERROR(MATCH($J254,[3]SorP!$B$1:$B$6226,0)),"",INDIRECT("'SorP'!$A$"&amp;MATCH($S254&amp;$J254,[3]SorP!C:C,0))))</f>
        <v>CD-HK</v>
      </c>
      <c r="U254" s="201"/>
      <c r="V254" s="226">
        <f>IF(C254="",NA(),IF(OR(C254="Smelter not listed",C254="Smelter not yet identified"),MATCH($B254&amp;$D254,'[3]Smelter Look-up'!$J:$J,0),MATCH($B254&amp;$C254,'[3]Smelter Look-up'!$J:$J,0)))</f>
        <v>486</v>
      </c>
      <c r="X254" s="227">
        <f t="shared" si="22"/>
        <v>0</v>
      </c>
      <c r="AB254" s="228" t="str">
        <f t="shared" si="23"/>
        <v>TinMining Minerals Resources SARL</v>
      </c>
    </row>
    <row r="255" spans="1:28" s="227" customFormat="1" ht="28.5" customHeight="1">
      <c r="A255" s="181" t="s">
        <v>15695</v>
      </c>
      <c r="B255" s="182" t="s">
        <v>1099</v>
      </c>
      <c r="C255" s="186" t="s">
        <v>15694</v>
      </c>
      <c r="D255" s="230"/>
      <c r="E255" s="182" t="s">
        <v>1074</v>
      </c>
      <c r="F255" s="182" t="s">
        <v>15695</v>
      </c>
      <c r="G255" s="182" t="s">
        <v>13177</v>
      </c>
      <c r="H255" s="183" t="s">
        <v>15875</v>
      </c>
      <c r="I255" s="184" t="s">
        <v>15700</v>
      </c>
      <c r="J255" s="184" t="s">
        <v>12799</v>
      </c>
      <c r="K255" s="224" t="s">
        <v>15876</v>
      </c>
      <c r="L255" s="224" t="s">
        <v>15877</v>
      </c>
      <c r="M255" s="224" t="s">
        <v>15859</v>
      </c>
      <c r="N255" s="224" t="s">
        <v>15874</v>
      </c>
      <c r="O255" s="224" t="s">
        <v>1074</v>
      </c>
      <c r="P255" s="185" t="s">
        <v>476</v>
      </c>
      <c r="Q255" s="225"/>
      <c r="R255" s="182" t="s">
        <v>15273</v>
      </c>
      <c r="S255" s="181" t="str">
        <f t="shared" ca="1" si="24"/>
        <v>ID</v>
      </c>
      <c r="T255" s="181" t="str">
        <f ca="1">IF(B255="","",IF(ISERROR(MATCH($J255,[3]SorP!$B$1:$B$6226,0)),"",INDIRECT("'SorP'!$A$"&amp;MATCH($S255&amp;$J255,[3]SorP!C:C,0))))</f>
        <v>ID-BB</v>
      </c>
      <c r="U255" s="201"/>
      <c r="V255" s="226" t="e">
        <f>IF(C255="",NA(),IF(OR(C255="Smelter not listed",C255="Smelter not yet identified"),MATCH($B255&amp;$D255,'[3]Smelter Look-up'!$J:$J,0),MATCH($B255&amp;$C255,'[3]Smelter Look-up'!$J:$J,0)))</f>
        <v>#N/A</v>
      </c>
      <c r="X255" s="227">
        <f t="shared" si="22"/>
        <v>0</v>
      </c>
      <c r="AB255" s="228" t="str">
        <f t="shared" si="23"/>
        <v>TinPT Arsed Indonesia</v>
      </c>
    </row>
    <row r="256" spans="1:28" s="227" customFormat="1" ht="28.5" customHeight="1">
      <c r="A256" s="181"/>
      <c r="B256" s="182"/>
      <c r="C256" s="186"/>
      <c r="D256" s="230"/>
      <c r="E256" s="182"/>
      <c r="F256" s="182"/>
      <c r="G256" s="182"/>
      <c r="H256" s="183"/>
      <c r="I256" s="184"/>
      <c r="J256" s="184"/>
      <c r="K256" s="224"/>
      <c r="L256" s="224"/>
      <c r="M256" s="224"/>
      <c r="N256" s="224"/>
      <c r="O256" s="224"/>
      <c r="P256" s="185"/>
      <c r="Q256" s="225"/>
      <c r="R256" s="182" t="s">
        <v>2480</v>
      </c>
      <c r="S256" s="181" t="str">
        <f t="shared" ca="1" si="24"/>
        <v/>
      </c>
      <c r="T256" s="181" t="str">
        <f ca="1">IF(B256="","",IF(ISERROR(MATCH($J256,[3]SorP!$B$1:$B$6226,0)),"",INDIRECT("'SorP'!$A$"&amp;MATCH($S256&amp;$J256,[3]SorP!C:C,0))))</f>
        <v/>
      </c>
      <c r="U256" s="201"/>
      <c r="V256" s="226" t="e">
        <f>IF(C256="",NA(),IF(OR(C256="Smelter not listed",C256="Smelter not yet identified"),MATCH($B256&amp;$D256,'[3]Smelter Look-up'!$J:$J,0),MATCH($B256&amp;$C256,'[3]Smelter Look-up'!$J:$J,0)))</f>
        <v>#N/A</v>
      </c>
      <c r="X256" s="227">
        <f t="shared" si="22"/>
        <v>0</v>
      </c>
      <c r="AB256" s="228" t="str">
        <f t="shared" si="23"/>
        <v/>
      </c>
    </row>
    <row r="257" spans="1:28" s="227" customFormat="1" ht="28.5" customHeight="1">
      <c r="A257" s="181"/>
      <c r="B257" s="182"/>
      <c r="C257" s="186"/>
      <c r="D257" s="230"/>
      <c r="E257" s="182"/>
      <c r="F257" s="182"/>
      <c r="G257" s="182"/>
      <c r="H257" s="183"/>
      <c r="I257" s="184"/>
      <c r="J257" s="184"/>
      <c r="K257" s="224"/>
      <c r="L257" s="224"/>
      <c r="M257" s="224"/>
      <c r="N257" s="224"/>
      <c r="O257" s="224"/>
      <c r="P257" s="185"/>
      <c r="Q257" s="225"/>
      <c r="R257" s="182" t="s">
        <v>2471</v>
      </c>
      <c r="S257" s="181" t="str">
        <f t="shared" ca="1" si="24"/>
        <v/>
      </c>
      <c r="T257" s="181" t="str">
        <f ca="1">IF(B257="","",IF(ISERROR(MATCH($J257,[3]SorP!$B$1:$B$6226,0)),"",INDIRECT("'SorP'!$A$"&amp;MATCH($S257&amp;$J257,[3]SorP!C:C,0))))</f>
        <v/>
      </c>
      <c r="U257" s="201"/>
      <c r="V257" s="226" t="e">
        <f>IF(C257="",NA(),IF(OR(C257="Smelter not listed",C257="Smelter not yet identified"),MATCH($B257&amp;$D257,'[3]Smelter Look-up'!$J:$J,0),MATCH($B257&amp;$C257,'[3]Smelter Look-up'!$J:$J,0)))</f>
        <v>#N/A</v>
      </c>
      <c r="X257" s="227">
        <f t="shared" si="22"/>
        <v>0</v>
      </c>
      <c r="AB257" s="228" t="str">
        <f t="shared" si="23"/>
        <v/>
      </c>
    </row>
    <row r="258" spans="1:28" s="227" customFormat="1" ht="28.5" customHeight="1">
      <c r="A258" s="181"/>
      <c r="B258" s="182"/>
      <c r="C258" s="186"/>
      <c r="D258" s="230"/>
      <c r="E258" s="182"/>
      <c r="F258" s="182"/>
      <c r="G258" s="182"/>
      <c r="H258" s="183"/>
      <c r="I258" s="184"/>
      <c r="J258" s="184"/>
      <c r="K258" s="224"/>
      <c r="L258" s="224"/>
      <c r="M258" s="224"/>
      <c r="N258" s="224"/>
      <c r="O258" s="224"/>
      <c r="P258" s="185"/>
      <c r="Q258" s="225"/>
      <c r="R258" s="182" t="s">
        <v>13751</v>
      </c>
      <c r="S258" s="181" t="str">
        <f t="shared" ca="1" si="24"/>
        <v/>
      </c>
      <c r="T258" s="181" t="str">
        <f ca="1">IF(B258="","",IF(ISERROR(MATCH($J258,[3]SorP!$B$1:$B$6226,0)),"",INDIRECT("'SorP'!$A$"&amp;MATCH($S258&amp;$J258,[3]SorP!C:C,0))))</f>
        <v/>
      </c>
      <c r="U258" s="201"/>
      <c r="V258" s="226" t="e">
        <f>IF(C258="",NA(),IF(OR(C258="Smelter not listed",C258="Smelter not yet identified"),MATCH($B258&amp;$D258,'[3]Smelter Look-up'!$J:$J,0),MATCH($B258&amp;$C258,'[3]Smelter Look-up'!$J:$J,0)))</f>
        <v>#N/A</v>
      </c>
      <c r="X258" s="227">
        <f t="shared" si="22"/>
        <v>0</v>
      </c>
      <c r="AB258" s="228" t="str">
        <f t="shared" si="23"/>
        <v/>
      </c>
    </row>
    <row r="259" spans="1:28" s="227" customFormat="1" ht="28.5" customHeight="1">
      <c r="A259" s="181"/>
      <c r="B259" s="182"/>
      <c r="C259" s="186"/>
      <c r="D259" s="230"/>
      <c r="E259" s="182"/>
      <c r="F259" s="182"/>
      <c r="G259" s="182"/>
      <c r="H259" s="183"/>
      <c r="I259" s="184"/>
      <c r="J259" s="184"/>
      <c r="K259" s="224"/>
      <c r="L259" s="224"/>
      <c r="M259" s="224"/>
      <c r="N259" s="224"/>
      <c r="O259" s="224"/>
      <c r="P259" s="185"/>
      <c r="Q259" s="225"/>
      <c r="R259" s="182" t="s">
        <v>12867</v>
      </c>
      <c r="S259" s="181" t="str">
        <f t="shared" ca="1" si="24"/>
        <v/>
      </c>
      <c r="T259" s="181" t="str">
        <f ca="1">IF(B259="","",IF(ISERROR(MATCH($J259,[3]SorP!$B$1:$B$6226,0)),"",INDIRECT("'SorP'!$A$"&amp;MATCH($S259&amp;$J259,[3]SorP!C:C,0))))</f>
        <v/>
      </c>
      <c r="U259" s="201"/>
      <c r="V259" s="226" t="e">
        <f>IF(C259="",NA(),IF(OR(C259="Smelter not listed",C259="Smelter not yet identified"),MATCH($B259&amp;$D259,'[3]Smelter Look-up'!$J:$J,0),MATCH($B259&amp;$C259,'[3]Smelter Look-up'!$J:$J,0)))</f>
        <v>#N/A</v>
      </c>
      <c r="X259" s="227">
        <f t="shared" si="22"/>
        <v>0</v>
      </c>
      <c r="AB259" s="228" t="str">
        <f t="shared" si="23"/>
        <v/>
      </c>
    </row>
    <row r="260" spans="1:28" s="227" customFormat="1" ht="28.5" customHeight="1">
      <c r="A260" s="181"/>
      <c r="B260" s="182"/>
      <c r="C260" s="186"/>
      <c r="D260" s="230"/>
      <c r="E260" s="182"/>
      <c r="F260" s="182"/>
      <c r="G260" s="182"/>
      <c r="H260" s="183"/>
      <c r="I260" s="184"/>
      <c r="J260" s="184"/>
      <c r="K260" s="224"/>
      <c r="L260" s="224"/>
      <c r="M260" s="224"/>
      <c r="N260" s="224"/>
      <c r="O260" s="224"/>
      <c r="P260" s="185"/>
      <c r="Q260" s="225"/>
      <c r="R260" s="182" t="s">
        <v>12876</v>
      </c>
      <c r="S260" s="181" t="str">
        <f t="shared" ca="1" si="24"/>
        <v/>
      </c>
      <c r="T260" s="181" t="str">
        <f ca="1">IF(B260="","",IF(ISERROR(MATCH($J260,[3]SorP!$B$1:$B$6226,0)),"",INDIRECT("'SorP'!$A$"&amp;MATCH($S260&amp;$J260,[3]SorP!C:C,0))))</f>
        <v/>
      </c>
      <c r="U260" s="201"/>
      <c r="V260" s="226" t="e">
        <f>IF(C260="",NA(),IF(OR(C260="Smelter not listed",C260="Smelter not yet identified"),MATCH($B260&amp;$D260,'[3]Smelter Look-up'!$J:$J,0),MATCH($B260&amp;$C260,'[3]Smelter Look-up'!$J:$J,0)))</f>
        <v>#N/A</v>
      </c>
      <c r="X260" s="227">
        <f t="shared" si="22"/>
        <v>0</v>
      </c>
      <c r="AB260" s="228" t="str">
        <f t="shared" si="23"/>
        <v/>
      </c>
    </row>
    <row r="261" spans="1:28" s="227" customFormat="1" ht="28.5" customHeight="1">
      <c r="A261" s="181"/>
      <c r="B261" s="182"/>
      <c r="C261" s="186"/>
      <c r="D261" s="230"/>
      <c r="E261" s="182"/>
      <c r="F261" s="182"/>
      <c r="G261" s="182"/>
      <c r="H261" s="183"/>
      <c r="I261" s="184"/>
      <c r="J261" s="184"/>
      <c r="K261" s="224"/>
      <c r="L261" s="224"/>
      <c r="M261" s="224"/>
      <c r="N261" s="224"/>
      <c r="O261" s="224"/>
      <c r="P261" s="185"/>
      <c r="Q261" s="225"/>
      <c r="R261" s="182" t="s">
        <v>15853</v>
      </c>
      <c r="S261" s="181" t="str">
        <f t="shared" ca="1" si="24"/>
        <v/>
      </c>
      <c r="T261" s="181" t="str">
        <f ca="1">IF(B261="","",IF(ISERROR(MATCH($J261,[3]SorP!$B$1:$B$6226,0)),"",INDIRECT("'SorP'!$A$"&amp;MATCH($S261&amp;$J261,[3]SorP!C:C,0))))</f>
        <v/>
      </c>
      <c r="U261" s="201"/>
      <c r="V261" s="226" t="e">
        <f>IF(C261="",NA(),IF(OR(C261="Smelter not listed",C261="Smelter not yet identified"),MATCH($B261&amp;$D261,'[3]Smelter Look-up'!$J:$J,0),MATCH($B261&amp;$C261,'[3]Smelter Look-up'!$J:$J,0)))</f>
        <v>#N/A</v>
      </c>
      <c r="X261" s="227">
        <f t="shared" si="22"/>
        <v>0</v>
      </c>
      <c r="AB261" s="228" t="str">
        <f t="shared" si="23"/>
        <v/>
      </c>
    </row>
    <row r="262" spans="1:28" s="227" customFormat="1" ht="28.5" customHeight="1">
      <c r="A262" s="181"/>
      <c r="B262" s="182"/>
      <c r="C262" s="186"/>
      <c r="D262" s="230"/>
      <c r="E262" s="182"/>
      <c r="F262" s="182"/>
      <c r="G262" s="182"/>
      <c r="H262" s="183"/>
      <c r="I262" s="184"/>
      <c r="J262" s="184"/>
      <c r="K262" s="224"/>
      <c r="L262" s="224"/>
      <c r="M262" s="224"/>
      <c r="N262" s="224"/>
      <c r="O262" s="224"/>
      <c r="P262" s="185"/>
      <c r="Q262" s="225"/>
      <c r="R262" s="182" t="s">
        <v>12881</v>
      </c>
      <c r="S262" s="181" t="str">
        <f t="shared" ca="1" si="24"/>
        <v/>
      </c>
      <c r="T262" s="181" t="str">
        <f ca="1">IF(B262="","",IF(ISERROR(MATCH($J262,[3]SorP!$B$1:$B$6226,0)),"",INDIRECT("'SorP'!$A$"&amp;MATCH($S262&amp;$J262,[3]SorP!C:C,0))))</f>
        <v/>
      </c>
      <c r="U262" s="201"/>
      <c r="V262" s="226" t="e">
        <f>IF(C262="",NA(),IF(OR(C262="Smelter not listed",C262="Smelter not yet identified"),MATCH($B262&amp;$D262,'[3]Smelter Look-up'!$J:$J,0),MATCH($B262&amp;$C262,'[3]Smelter Look-up'!$J:$J,0)))</f>
        <v>#N/A</v>
      </c>
      <c r="X262" s="227">
        <f t="shared" si="22"/>
        <v>0</v>
      </c>
      <c r="AB262" s="228" t="str">
        <f t="shared" si="23"/>
        <v/>
      </c>
    </row>
    <row r="263" spans="1:28" s="227" customFormat="1" ht="28.5" customHeight="1">
      <c r="A263" s="181"/>
      <c r="B263" s="182"/>
      <c r="C263" s="186"/>
      <c r="D263" s="230"/>
      <c r="E263" s="182"/>
      <c r="F263" s="182"/>
      <c r="G263" s="182"/>
      <c r="H263" s="183"/>
      <c r="I263" s="184"/>
      <c r="J263" s="184"/>
      <c r="K263" s="224"/>
      <c r="L263" s="224"/>
      <c r="M263" s="224"/>
      <c r="N263" s="224"/>
      <c r="O263" s="224"/>
      <c r="P263" s="185"/>
      <c r="Q263" s="225"/>
      <c r="R263" s="182" t="s">
        <v>13116</v>
      </c>
      <c r="S263" s="181" t="str">
        <f t="shared" ca="1" si="24"/>
        <v/>
      </c>
      <c r="T263" s="181" t="str">
        <f ca="1">IF(B263="","",IF(ISERROR(MATCH($J263,[3]SorP!$B$1:$B$6226,0)),"",INDIRECT("'SorP'!$A$"&amp;MATCH($S263&amp;$J263,[3]SorP!C:C,0))))</f>
        <v/>
      </c>
      <c r="U263" s="201"/>
      <c r="V263" s="226" t="e">
        <f>IF(C263="",NA(),IF(OR(C263="Smelter not listed",C263="Smelter not yet identified"),MATCH($B263&amp;$D263,'[3]Smelter Look-up'!$J:$J,0),MATCH($B263&amp;$C263,'[3]Smelter Look-up'!$J:$J,0)))</f>
        <v>#N/A</v>
      </c>
      <c r="X263" s="227">
        <f t="shared" si="22"/>
        <v>0</v>
      </c>
      <c r="AB263" s="228" t="str">
        <f t="shared" si="23"/>
        <v/>
      </c>
    </row>
    <row r="264" spans="1:28" s="227" customFormat="1" ht="28.5" customHeight="1">
      <c r="A264" s="181"/>
      <c r="B264" s="182"/>
      <c r="C264" s="186"/>
      <c r="D264" s="230"/>
      <c r="E264" s="182"/>
      <c r="F264" s="182"/>
      <c r="G264" s="182"/>
      <c r="H264" s="183"/>
      <c r="I264" s="184"/>
      <c r="J264" s="184"/>
      <c r="K264" s="224"/>
      <c r="L264" s="224"/>
      <c r="M264" s="224"/>
      <c r="N264" s="224"/>
      <c r="O264" s="224"/>
      <c r="P264" s="185"/>
      <c r="Q264" s="225"/>
      <c r="R264" s="182" t="s">
        <v>13121</v>
      </c>
      <c r="S264" s="181" t="str">
        <f t="shared" ca="1" si="24"/>
        <v/>
      </c>
      <c r="T264" s="181" t="str">
        <f ca="1">IF(B264="","",IF(ISERROR(MATCH($J264,[3]SorP!$B$1:$B$6226,0)),"",INDIRECT("'SorP'!$A$"&amp;MATCH($S264&amp;$J264,[3]SorP!C:C,0))))</f>
        <v/>
      </c>
      <c r="U264" s="201"/>
      <c r="V264" s="226" t="e">
        <f>IF(C264="",NA(),IF(OR(C264="Smelter not listed",C264="Smelter not yet identified"),MATCH($B264&amp;$D264,'[3]Smelter Look-up'!$J:$J,0),MATCH($B264&amp;$C264,'[3]Smelter Look-up'!$J:$J,0)))</f>
        <v>#N/A</v>
      </c>
      <c r="X264" s="227">
        <f t="shared" si="22"/>
        <v>0</v>
      </c>
      <c r="AB264" s="228" t="str">
        <f t="shared" si="23"/>
        <v/>
      </c>
    </row>
    <row r="265" spans="1:28" s="227" customFormat="1" ht="28.5" customHeight="1">
      <c r="A265" s="181"/>
      <c r="B265" s="182"/>
      <c r="C265" s="186"/>
      <c r="D265" s="230"/>
      <c r="E265" s="182"/>
      <c r="F265" s="182"/>
      <c r="G265" s="182"/>
      <c r="H265" s="183"/>
      <c r="I265" s="184"/>
      <c r="J265" s="184"/>
      <c r="K265" s="224"/>
      <c r="L265" s="224"/>
      <c r="M265" s="224"/>
      <c r="N265" s="224"/>
      <c r="O265" s="224"/>
      <c r="P265" s="185"/>
      <c r="Q265" s="225"/>
      <c r="R265" s="182" t="s">
        <v>13698</v>
      </c>
      <c r="S265" s="181" t="str">
        <f t="shared" ca="1" si="24"/>
        <v/>
      </c>
      <c r="T265" s="181" t="str">
        <f ca="1">IF(B265="","",IF(ISERROR(MATCH($J265,[3]SorP!$B$1:$B$6226,0)),"",INDIRECT("'SorP'!$A$"&amp;MATCH($S265&amp;$J265,[3]SorP!C:C,0))))</f>
        <v/>
      </c>
      <c r="U265" s="201"/>
      <c r="V265" s="226" t="e">
        <f>IF(C265="",NA(),IF(OR(C265="Smelter not listed",C265="Smelter not yet identified"),MATCH($B265&amp;$D265,'[3]Smelter Look-up'!$J:$J,0),MATCH($B265&amp;$C265,'[3]Smelter Look-up'!$J:$J,0)))</f>
        <v>#N/A</v>
      </c>
      <c r="X265" s="227">
        <f t="shared" si="22"/>
        <v>0</v>
      </c>
      <c r="AB265" s="228" t="str">
        <f t="shared" si="23"/>
        <v/>
      </c>
    </row>
    <row r="266" spans="1:28" s="227" customFormat="1" ht="28.5" customHeight="1">
      <c r="A266" s="181"/>
      <c r="B266" s="182"/>
      <c r="C266" s="186"/>
      <c r="D266" s="230"/>
      <c r="E266" s="182"/>
      <c r="F266" s="182"/>
      <c r="G266" s="182"/>
      <c r="H266" s="183"/>
      <c r="I266" s="184"/>
      <c r="J266" s="184"/>
      <c r="K266" s="224"/>
      <c r="L266" s="224"/>
      <c r="M266" s="224"/>
      <c r="N266" s="224"/>
      <c r="O266" s="224"/>
      <c r="P266" s="185"/>
      <c r="Q266" s="225"/>
      <c r="R266" s="182" t="s">
        <v>15854</v>
      </c>
      <c r="S266" s="181" t="str">
        <f t="shared" ca="1" si="24"/>
        <v/>
      </c>
      <c r="T266" s="181" t="str">
        <f ca="1">IF(B266="","",IF(ISERROR(MATCH($J266,[3]SorP!$B$1:$B$6226,0)),"",INDIRECT("'SorP'!$A$"&amp;MATCH($S266&amp;$J266,[3]SorP!C:C,0))))</f>
        <v/>
      </c>
      <c r="U266" s="201"/>
      <c r="V266" s="226" t="e">
        <f>IF(C266="",NA(),IF(OR(C266="Smelter not listed",C266="Smelter not yet identified"),MATCH($B266&amp;$D266,'[3]Smelter Look-up'!$J:$J,0),MATCH($B266&amp;$C266,'[3]Smelter Look-up'!$J:$J,0)))</f>
        <v>#N/A</v>
      </c>
      <c r="X266" s="227">
        <f t="shared" si="22"/>
        <v>0</v>
      </c>
      <c r="AB266" s="228" t="str">
        <f t="shared" si="23"/>
        <v/>
      </c>
    </row>
    <row r="267" spans="1:28" s="227" customFormat="1" ht="28.5" customHeight="1">
      <c r="A267" s="181"/>
      <c r="B267" s="182"/>
      <c r="C267" s="186"/>
      <c r="D267" s="230"/>
      <c r="E267" s="182"/>
      <c r="F267" s="182"/>
      <c r="G267" s="182"/>
      <c r="H267" s="183"/>
      <c r="I267" s="184"/>
      <c r="J267" s="184"/>
      <c r="K267" s="224"/>
      <c r="L267" s="224"/>
      <c r="M267" s="224"/>
      <c r="N267" s="224"/>
      <c r="O267" s="224"/>
      <c r="P267" s="185"/>
      <c r="Q267" s="225"/>
      <c r="R267" s="182" t="s">
        <v>13696</v>
      </c>
      <c r="S267" s="181" t="str">
        <f t="shared" ca="1" si="24"/>
        <v/>
      </c>
      <c r="T267" s="181" t="str">
        <f ca="1">IF(B267="","",IF(ISERROR(MATCH($J267,[3]SorP!$B$1:$B$6226,0)),"",INDIRECT("'SorP'!$A$"&amp;MATCH($S267&amp;$J267,[3]SorP!C:C,0))))</f>
        <v/>
      </c>
      <c r="U267" s="201"/>
      <c r="V267" s="226" t="e">
        <f>IF(C267="",NA(),IF(OR(C267="Smelter not listed",C267="Smelter not yet identified"),MATCH($B267&amp;$D267,'[3]Smelter Look-up'!$J:$J,0),MATCH($B267&amp;$C267,'[3]Smelter Look-up'!$J:$J,0)))</f>
        <v>#N/A</v>
      </c>
      <c r="X267" s="227">
        <f t="shared" si="22"/>
        <v>0</v>
      </c>
      <c r="AB267" s="228" t="str">
        <f t="shared" si="23"/>
        <v/>
      </c>
    </row>
    <row r="268" spans="1:28" s="227" customFormat="1" ht="28.5" customHeight="1">
      <c r="A268" s="181"/>
      <c r="B268" s="182"/>
      <c r="C268" s="186"/>
      <c r="D268" s="230"/>
      <c r="E268" s="182"/>
      <c r="F268" s="182"/>
      <c r="G268" s="182"/>
      <c r="H268" s="183"/>
      <c r="I268" s="184"/>
      <c r="J268" s="184"/>
      <c r="K268" s="224"/>
      <c r="L268" s="224"/>
      <c r="M268" s="224"/>
      <c r="N268" s="224"/>
      <c r="O268" s="224"/>
      <c r="P268" s="185"/>
      <c r="Q268" s="225"/>
      <c r="R268" s="182" t="s">
        <v>13707</v>
      </c>
      <c r="S268" s="181" t="str">
        <f t="shared" ca="1" si="24"/>
        <v/>
      </c>
      <c r="T268" s="181" t="str">
        <f ca="1">IF(B268="","",IF(ISERROR(MATCH($J268,[3]SorP!$B$1:$B$6226,0)),"",INDIRECT("'SorP'!$A$"&amp;MATCH($S268&amp;$J268,[3]SorP!C:C,0))))</f>
        <v/>
      </c>
      <c r="U268" s="201"/>
      <c r="V268" s="226" t="e">
        <f>IF(C268="",NA(),IF(OR(C268="Smelter not listed",C268="Smelter not yet identified"),MATCH($B268&amp;$D268,'[3]Smelter Look-up'!$J:$J,0),MATCH($B268&amp;$C268,'[3]Smelter Look-up'!$J:$J,0)))</f>
        <v>#N/A</v>
      </c>
      <c r="X268" s="227">
        <f t="shared" si="22"/>
        <v>0</v>
      </c>
      <c r="AB268" s="228" t="str">
        <f t="shared" si="23"/>
        <v/>
      </c>
    </row>
    <row r="269" spans="1:28" s="227" customFormat="1" ht="28.5" customHeight="1">
      <c r="A269" s="181"/>
      <c r="B269" s="182"/>
      <c r="C269" s="186"/>
      <c r="D269" s="230"/>
      <c r="E269" s="182"/>
      <c r="F269" s="182"/>
      <c r="G269" s="182"/>
      <c r="H269" s="183"/>
      <c r="I269" s="184"/>
      <c r="J269" s="184"/>
      <c r="K269" s="224"/>
      <c r="L269" s="224"/>
      <c r="M269" s="224"/>
      <c r="N269" s="224"/>
      <c r="O269" s="224"/>
      <c r="P269" s="185"/>
      <c r="Q269" s="225"/>
      <c r="R269" s="182" t="s">
        <v>13760</v>
      </c>
      <c r="S269" s="181" t="str">
        <f t="shared" ca="1" si="24"/>
        <v/>
      </c>
      <c r="T269" s="181" t="str">
        <f ca="1">IF(B269="","",IF(ISERROR(MATCH($J269,[3]SorP!$B$1:$B$6226,0)),"",INDIRECT("'SorP'!$A$"&amp;MATCH($S269&amp;$J269,[3]SorP!C:C,0))))</f>
        <v/>
      </c>
      <c r="U269" s="201"/>
      <c r="V269" s="226" t="e">
        <f>IF(C269="",NA(),IF(OR(C269="Smelter not listed",C269="Smelter not yet identified"),MATCH($B269&amp;$D269,'[3]Smelter Look-up'!$J:$J,0),MATCH($B269&amp;$C269,'[3]Smelter Look-up'!$J:$J,0)))</f>
        <v>#N/A</v>
      </c>
      <c r="X269" s="227">
        <f t="shared" si="22"/>
        <v>0</v>
      </c>
      <c r="AB269" s="228" t="str">
        <f t="shared" si="23"/>
        <v/>
      </c>
    </row>
    <row r="270" spans="1:28" s="227" customFormat="1" ht="28.5" customHeight="1">
      <c r="A270" s="181"/>
      <c r="B270" s="182"/>
      <c r="C270" s="186"/>
      <c r="D270" s="230"/>
      <c r="E270" s="182"/>
      <c r="F270" s="182"/>
      <c r="G270" s="182"/>
      <c r="H270" s="183"/>
      <c r="I270" s="184"/>
      <c r="J270" s="184"/>
      <c r="K270" s="224"/>
      <c r="L270" s="224"/>
      <c r="M270" s="224"/>
      <c r="N270" s="224"/>
      <c r="O270" s="224"/>
      <c r="P270" s="185"/>
      <c r="Q270" s="225"/>
      <c r="R270" s="182" t="s">
        <v>13719</v>
      </c>
      <c r="S270" s="181" t="str">
        <f t="shared" ca="1" si="24"/>
        <v/>
      </c>
      <c r="T270" s="181" t="str">
        <f ca="1">IF(B270="","",IF(ISERROR(MATCH($J270,[3]SorP!$B$1:$B$6226,0)),"",INDIRECT("'SorP'!$A$"&amp;MATCH($S270&amp;$J270,[3]SorP!C:C,0))))</f>
        <v/>
      </c>
      <c r="U270" s="201"/>
      <c r="V270" s="226" t="e">
        <f>IF(C270="",NA(),IF(OR(C270="Smelter not listed",C270="Smelter not yet identified"),MATCH($B270&amp;$D270,'[3]Smelter Look-up'!$J:$J,0),MATCH($B270&amp;$C270,'[3]Smelter Look-up'!$J:$J,0)))</f>
        <v>#N/A</v>
      </c>
      <c r="X270" s="227">
        <f t="shared" si="22"/>
        <v>0</v>
      </c>
      <c r="AB270" s="228" t="str">
        <f t="shared" si="23"/>
        <v/>
      </c>
    </row>
    <row r="271" spans="1:28" s="227" customFormat="1" ht="28.5" customHeight="1">
      <c r="A271" s="181"/>
      <c r="B271" s="182"/>
      <c r="C271" s="186"/>
      <c r="D271" s="230"/>
      <c r="E271" s="182"/>
      <c r="F271" s="182"/>
      <c r="G271" s="182"/>
      <c r="H271" s="183"/>
      <c r="I271" s="184"/>
      <c r="J271" s="184"/>
      <c r="K271" s="224"/>
      <c r="L271" s="224"/>
      <c r="M271" s="224"/>
      <c r="N271" s="224"/>
      <c r="O271" s="224"/>
      <c r="P271" s="185"/>
      <c r="Q271" s="225"/>
      <c r="R271" s="182" t="s">
        <v>13729</v>
      </c>
      <c r="S271" s="181" t="str">
        <f t="shared" ca="1" si="24"/>
        <v/>
      </c>
      <c r="T271" s="181" t="str">
        <f ca="1">IF(B271="","",IF(ISERROR(MATCH($J271,[3]SorP!$B$1:$B$6226,0)),"",INDIRECT("'SorP'!$A$"&amp;MATCH($S271&amp;$J271,[3]SorP!C:C,0))))</f>
        <v/>
      </c>
      <c r="U271" s="201"/>
      <c r="V271" s="226" t="e">
        <f>IF(C271="",NA(),IF(OR(C271="Smelter not listed",C271="Smelter not yet identified"),MATCH($B271&amp;$D271,'[3]Smelter Look-up'!$J:$J,0),MATCH($B271&amp;$C271,'[3]Smelter Look-up'!$J:$J,0)))</f>
        <v>#N/A</v>
      </c>
      <c r="X271" s="227">
        <f t="shared" si="22"/>
        <v>0</v>
      </c>
      <c r="AB271" s="228" t="str">
        <f t="shared" si="23"/>
        <v/>
      </c>
    </row>
    <row r="272" spans="1:28" s="227" customFormat="1" ht="28.5" customHeight="1">
      <c r="A272" s="181"/>
      <c r="B272" s="182"/>
      <c r="C272" s="186"/>
      <c r="D272" s="230"/>
      <c r="E272" s="182"/>
      <c r="F272" s="182"/>
      <c r="G272" s="182"/>
      <c r="H272" s="183"/>
      <c r="I272" s="184"/>
      <c r="J272" s="184"/>
      <c r="K272" s="224"/>
      <c r="L272" s="224"/>
      <c r="M272" s="224"/>
      <c r="N272" s="224"/>
      <c r="O272" s="224"/>
      <c r="P272" s="185"/>
      <c r="Q272" s="225"/>
      <c r="R272" s="182" t="s">
        <v>13717</v>
      </c>
      <c r="S272" s="181" t="str">
        <f t="shared" ca="1" si="24"/>
        <v/>
      </c>
      <c r="T272" s="181" t="str">
        <f ca="1">IF(B272="","",IF(ISERROR(MATCH($J272,[3]SorP!$B$1:$B$6226,0)),"",INDIRECT("'SorP'!$A$"&amp;MATCH($S272&amp;$J272,[3]SorP!C:C,0))))</f>
        <v/>
      </c>
      <c r="U272" s="201"/>
      <c r="V272" s="226" t="e">
        <f>IF(C272="",NA(),IF(OR(C272="Smelter not listed",C272="Smelter not yet identified"),MATCH($B272&amp;$D272,'[3]Smelter Look-up'!$J:$J,0),MATCH($B272&amp;$C272,'[3]Smelter Look-up'!$J:$J,0)))</f>
        <v>#N/A</v>
      </c>
      <c r="X272" s="227">
        <f t="shared" si="22"/>
        <v>0</v>
      </c>
      <c r="AB272" s="228" t="str">
        <f t="shared" si="23"/>
        <v/>
      </c>
    </row>
    <row r="273" spans="1:28" s="227" customFormat="1" ht="28.5" customHeight="1">
      <c r="A273" s="181"/>
      <c r="B273" s="182"/>
      <c r="C273" s="186"/>
      <c r="D273" s="230"/>
      <c r="E273" s="182"/>
      <c r="F273" s="182"/>
      <c r="G273" s="182"/>
      <c r="H273" s="183"/>
      <c r="I273" s="184"/>
      <c r="J273" s="184"/>
      <c r="K273" s="224"/>
      <c r="L273" s="224"/>
      <c r="M273" s="224"/>
      <c r="N273" s="224"/>
      <c r="O273" s="224"/>
      <c r="P273" s="185"/>
      <c r="Q273" s="225"/>
      <c r="R273" s="182" t="s">
        <v>13759</v>
      </c>
      <c r="S273" s="181" t="str">
        <f t="shared" ref="S273" ca="1" si="25">IF(B273="","",IF(ISERROR(MATCH($E273,CL,0)),"Unknown",INDIRECT("'C'!$A$"&amp;MATCH($E273,CL,0)+1)))</f>
        <v/>
      </c>
      <c r="T273" s="181" t="str">
        <f ca="1">IF(B273="","",IF(ISERROR(MATCH($J273,[3]SorP!$B$1:$B$6226,0)),"",INDIRECT("'SorP'!$A$"&amp;MATCH($S273&amp;$J273,[3]SorP!C:C,0))))</f>
        <v/>
      </c>
      <c r="U273" s="201"/>
      <c r="V273" s="226" t="e">
        <f>IF(C273="",NA(),IF(OR(C273="Smelter not listed",C273="Smelter not yet identified"),MATCH($B273&amp;$D273,'[3]Smelter Look-up'!$J:$J,0),MATCH($B273&amp;$C273,'[3]Smelter Look-up'!$J:$J,0)))</f>
        <v>#N/A</v>
      </c>
      <c r="X273" s="227">
        <f t="shared" si="22"/>
        <v>0</v>
      </c>
      <c r="AB273" s="228" t="str">
        <f t="shared" si="23"/>
        <v/>
      </c>
    </row>
    <row r="274" spans="1:28" s="227" customFormat="1" ht="28.5" customHeight="1">
      <c r="A274" s="181"/>
      <c r="B274" s="182"/>
      <c r="C274" s="186"/>
      <c r="D274" s="230"/>
      <c r="E274" s="182"/>
      <c r="F274" s="182"/>
      <c r="G274" s="182"/>
      <c r="H274" s="183"/>
      <c r="I274" s="184"/>
      <c r="J274" s="184"/>
      <c r="K274" s="224"/>
      <c r="L274" s="224"/>
      <c r="M274" s="224"/>
      <c r="N274" s="224"/>
      <c r="O274" s="224"/>
      <c r="P274" s="185"/>
      <c r="Q274" s="225"/>
      <c r="R274" s="182" t="s">
        <v>15358</v>
      </c>
      <c r="S274" s="181" t="str">
        <f t="shared" ref="S274:S301" ca="1" si="26">IF(B274="","",IF(ISERROR(MATCH($E274,CL,0)),"Unknown",INDIRECT("'C'!$A$"&amp;MATCH($E274,CL,0)+1)))</f>
        <v/>
      </c>
      <c r="T274" s="181" t="str">
        <f ca="1">IF(B274="","",IF(ISERROR(MATCH($J274,[3]SorP!$B$1:$B$6226,0)),"",INDIRECT("'SorP'!$A$"&amp;MATCH($S274&amp;$J274,[3]SorP!C:C,0))))</f>
        <v/>
      </c>
      <c r="U274" s="201"/>
      <c r="V274" s="226" t="e">
        <f>IF(C274="",NA(),IF(OR(C274="Smelter not listed",C274="Smelter not yet identified"),MATCH($B274&amp;$D274,'[3]Smelter Look-up'!$J:$J,0),MATCH($B274&amp;$C274,'[3]Smelter Look-up'!$J:$J,0)))</f>
        <v>#N/A</v>
      </c>
      <c r="X274" s="227">
        <f t="shared" si="22"/>
        <v>0</v>
      </c>
      <c r="AB274" s="228" t="str">
        <f t="shared" si="23"/>
        <v/>
      </c>
    </row>
    <row r="275" spans="1:28" s="227" customFormat="1" ht="28.5" customHeight="1">
      <c r="A275" s="181"/>
      <c r="B275" s="182"/>
      <c r="C275" s="186"/>
      <c r="D275" s="230"/>
      <c r="E275" s="182"/>
      <c r="F275" s="182"/>
      <c r="G275" s="182"/>
      <c r="H275" s="183"/>
      <c r="I275" s="184"/>
      <c r="J275" s="184"/>
      <c r="K275" s="224"/>
      <c r="L275" s="224"/>
      <c r="M275" s="224"/>
      <c r="N275" s="224"/>
      <c r="O275" s="224"/>
      <c r="P275" s="185"/>
      <c r="Q275" s="225"/>
      <c r="R275" s="182" t="s">
        <v>13748</v>
      </c>
      <c r="S275" s="181" t="str">
        <f t="shared" ca="1" si="26"/>
        <v/>
      </c>
      <c r="T275" s="181" t="str">
        <f ca="1">IF(B275="","",IF(ISERROR(MATCH($J275,[3]SorP!$B$1:$B$6226,0)),"",INDIRECT("'SorP'!$A$"&amp;MATCH($S275&amp;$J275,[3]SorP!C:C,0))))</f>
        <v/>
      </c>
      <c r="U275" s="201"/>
      <c r="V275" s="226" t="e">
        <f>IF(C275="",NA(),IF(OR(C275="Smelter not listed",C275="Smelter not yet identified"),MATCH($B275&amp;$D275,'[3]Smelter Look-up'!$J:$J,0),MATCH($B275&amp;$C275,'[3]Smelter Look-up'!$J:$J,0)))</f>
        <v>#N/A</v>
      </c>
      <c r="X275" s="227">
        <f t="shared" si="22"/>
        <v>0</v>
      </c>
      <c r="AB275" s="228" t="str">
        <f t="shared" si="23"/>
        <v/>
      </c>
    </row>
    <row r="276" spans="1:28" s="227" customFormat="1" ht="28.5" customHeight="1">
      <c r="A276" s="181"/>
      <c r="B276" s="182"/>
      <c r="C276" s="186"/>
      <c r="D276" s="230"/>
      <c r="E276" s="182"/>
      <c r="F276" s="182"/>
      <c r="G276" s="182"/>
      <c r="H276" s="183"/>
      <c r="I276" s="184"/>
      <c r="J276" s="184"/>
      <c r="K276" s="224"/>
      <c r="L276" s="224"/>
      <c r="M276" s="224"/>
      <c r="N276" s="224"/>
      <c r="O276" s="224"/>
      <c r="P276" s="185"/>
      <c r="Q276" s="225"/>
      <c r="R276" s="182" t="s">
        <v>13749</v>
      </c>
      <c r="S276" s="181" t="str">
        <f t="shared" ca="1" si="26"/>
        <v/>
      </c>
      <c r="T276" s="181" t="str">
        <f ca="1">IF(B276="","",IF(ISERROR(MATCH($J276,[3]SorP!$B$1:$B$6226,0)),"",INDIRECT("'SorP'!$A$"&amp;MATCH($S276&amp;$J276,[3]SorP!C:C,0))))</f>
        <v/>
      </c>
      <c r="U276" s="201"/>
      <c r="V276" s="226" t="e">
        <f>IF(C276="",NA(),IF(OR(C276="Smelter not listed",C276="Smelter not yet identified"),MATCH($B276&amp;$D276,'[3]Smelter Look-up'!$J:$J,0),MATCH($B276&amp;$C276,'[3]Smelter Look-up'!$J:$J,0)))</f>
        <v>#N/A</v>
      </c>
      <c r="X276" s="227">
        <f t="shared" ref="X276:X307" si="27">IF(AND(C276="Smelter not listed",OR(LEN(D276)=0,LEN(E276)=0)),1,0)</f>
        <v>0</v>
      </c>
      <c r="AB276" s="228" t="str">
        <f t="shared" ref="AB276:AB307" si="28">B276&amp;C276</f>
        <v/>
      </c>
    </row>
    <row r="277" spans="1:28" s="227" customFormat="1" ht="28.5" customHeight="1">
      <c r="A277" s="181"/>
      <c r="B277" s="182"/>
      <c r="C277" s="186"/>
      <c r="D277" s="230"/>
      <c r="E277" s="182"/>
      <c r="F277" s="182"/>
      <c r="G277" s="182"/>
      <c r="H277" s="183"/>
      <c r="I277" s="184"/>
      <c r="J277" s="184"/>
      <c r="K277" s="224"/>
      <c r="L277" s="224"/>
      <c r="M277" s="224"/>
      <c r="N277" s="224"/>
      <c r="O277" s="224"/>
      <c r="P277" s="185"/>
      <c r="Q277" s="225"/>
      <c r="R277" s="182" t="s">
        <v>13761</v>
      </c>
      <c r="S277" s="181" t="str">
        <f t="shared" ca="1" si="26"/>
        <v/>
      </c>
      <c r="T277" s="181" t="str">
        <f ca="1">IF(B277="","",IF(ISERROR(MATCH($J277,[3]SorP!$B$1:$B$6226,0)),"",INDIRECT("'SorP'!$A$"&amp;MATCH($S277&amp;$J277,[3]SorP!C:C,0))))</f>
        <v/>
      </c>
      <c r="U277" s="201"/>
      <c r="V277" s="226" t="e">
        <f>IF(C277="",NA(),IF(OR(C277="Smelter not listed",C277="Smelter not yet identified"),MATCH($B277&amp;$D277,'[3]Smelter Look-up'!$J:$J,0),MATCH($B277&amp;$C277,'[3]Smelter Look-up'!$J:$J,0)))</f>
        <v>#N/A</v>
      </c>
      <c r="X277" s="227">
        <f t="shared" si="27"/>
        <v>0</v>
      </c>
      <c r="AB277" s="228" t="str">
        <f t="shared" si="28"/>
        <v/>
      </c>
    </row>
    <row r="278" spans="1:28" s="227" customFormat="1" ht="28.5" customHeight="1">
      <c r="A278" s="181"/>
      <c r="B278" s="182"/>
      <c r="C278" s="186"/>
      <c r="D278" s="230"/>
      <c r="E278" s="182"/>
      <c r="F278" s="182"/>
      <c r="G278" s="182"/>
      <c r="H278" s="183"/>
      <c r="I278" s="184"/>
      <c r="J278" s="184"/>
      <c r="K278" s="224"/>
      <c r="L278" s="224"/>
      <c r="M278" s="224"/>
      <c r="N278" s="224"/>
      <c r="O278" s="224"/>
      <c r="P278" s="185"/>
      <c r="Q278" s="225"/>
      <c r="R278" s="182" t="s">
        <v>13745</v>
      </c>
      <c r="S278" s="181" t="str">
        <f t="shared" ca="1" si="26"/>
        <v/>
      </c>
      <c r="T278" s="181" t="str">
        <f ca="1">IF(B278="","",IF(ISERROR(MATCH($J278,[3]SorP!$B$1:$B$6226,0)),"",INDIRECT("'SorP'!$A$"&amp;MATCH($S278&amp;$J278,[3]SorP!C:C,0))))</f>
        <v/>
      </c>
      <c r="U278" s="201"/>
      <c r="V278" s="226" t="e">
        <f>IF(C278="",NA(),IF(OR(C278="Smelter not listed",C278="Smelter not yet identified"),MATCH($B278&amp;$D278,'[3]Smelter Look-up'!$J:$J,0),MATCH($B278&amp;$C278,'[3]Smelter Look-up'!$J:$J,0)))</f>
        <v>#N/A</v>
      </c>
      <c r="X278" s="227">
        <f t="shared" si="27"/>
        <v>0</v>
      </c>
      <c r="AB278" s="228" t="str">
        <f t="shared" si="28"/>
        <v/>
      </c>
    </row>
    <row r="279" spans="1:28" s="227" customFormat="1" ht="28.5" customHeight="1">
      <c r="A279" s="181"/>
      <c r="B279" s="182"/>
      <c r="C279" s="186"/>
      <c r="D279" s="230"/>
      <c r="E279" s="182"/>
      <c r="F279" s="182"/>
      <c r="G279" s="182"/>
      <c r="H279" s="183"/>
      <c r="I279" s="184"/>
      <c r="J279" s="184"/>
      <c r="K279" s="224"/>
      <c r="L279" s="224"/>
      <c r="M279" s="224"/>
      <c r="N279" s="224"/>
      <c r="O279" s="224"/>
      <c r="P279" s="185"/>
      <c r="Q279" s="225"/>
      <c r="R279" s="182" t="s">
        <v>13757</v>
      </c>
      <c r="S279" s="181" t="str">
        <f t="shared" ca="1" si="26"/>
        <v/>
      </c>
      <c r="T279" s="181" t="str">
        <f ca="1">IF(B279="","",IF(ISERROR(MATCH($J279,[3]SorP!$B$1:$B$6226,0)),"",INDIRECT("'SorP'!$A$"&amp;MATCH($S279&amp;$J279,[3]SorP!C:C,0))))</f>
        <v/>
      </c>
      <c r="U279" s="201"/>
      <c r="V279" s="226" t="e">
        <f>IF(C279="",NA(),IF(OR(C279="Smelter not listed",C279="Smelter not yet identified"),MATCH($B279&amp;$D279,'[3]Smelter Look-up'!$J:$J,0),MATCH($B279&amp;$C279,'[3]Smelter Look-up'!$J:$J,0)))</f>
        <v>#N/A</v>
      </c>
      <c r="X279" s="227">
        <f t="shared" si="27"/>
        <v>0</v>
      </c>
      <c r="AB279" s="228" t="str">
        <f t="shared" si="28"/>
        <v/>
      </c>
    </row>
    <row r="280" spans="1:28" s="227" customFormat="1" ht="28.5" customHeight="1">
      <c r="A280" s="181"/>
      <c r="B280" s="182"/>
      <c r="C280" s="186"/>
      <c r="D280" s="230"/>
      <c r="E280" s="182"/>
      <c r="F280" s="182"/>
      <c r="G280" s="182"/>
      <c r="H280" s="183"/>
      <c r="I280" s="184"/>
      <c r="J280" s="184"/>
      <c r="K280" s="224"/>
      <c r="L280" s="224"/>
      <c r="M280" s="224"/>
      <c r="N280" s="224"/>
      <c r="O280" s="224"/>
      <c r="P280" s="185"/>
      <c r="Q280" s="225"/>
      <c r="R280" s="182" t="s">
        <v>13764</v>
      </c>
      <c r="S280" s="181" t="str">
        <f t="shared" ca="1" si="26"/>
        <v/>
      </c>
      <c r="T280" s="181" t="str">
        <f ca="1">IF(B280="","",IF(ISERROR(MATCH($J280,[3]SorP!$B$1:$B$6226,0)),"",INDIRECT("'SorP'!$A$"&amp;MATCH($S280&amp;$J280,[3]SorP!C:C,0))))</f>
        <v/>
      </c>
      <c r="U280" s="201"/>
      <c r="V280" s="226" t="e">
        <f>IF(C280="",NA(),IF(OR(C280="Smelter not listed",C280="Smelter not yet identified"),MATCH($B280&amp;$D280,'[3]Smelter Look-up'!$J:$J,0),MATCH($B280&amp;$C280,'[3]Smelter Look-up'!$J:$J,0)))</f>
        <v>#N/A</v>
      </c>
      <c r="X280" s="227">
        <f t="shared" si="27"/>
        <v>0</v>
      </c>
      <c r="AB280" s="228" t="str">
        <f t="shared" si="28"/>
        <v/>
      </c>
    </row>
    <row r="281" spans="1:28" s="227" customFormat="1" ht="28.5" customHeight="1">
      <c r="A281" s="181"/>
      <c r="B281" s="182"/>
      <c r="C281" s="186"/>
      <c r="D281" s="230"/>
      <c r="E281" s="182"/>
      <c r="F281" s="182"/>
      <c r="G281" s="182"/>
      <c r="H281" s="183"/>
      <c r="I281" s="184"/>
      <c r="J281" s="184"/>
      <c r="K281" s="224"/>
      <c r="L281" s="224"/>
      <c r="M281" s="224"/>
      <c r="N281" s="224"/>
      <c r="O281" s="224"/>
      <c r="P281" s="185"/>
      <c r="Q281" s="225"/>
      <c r="R281" s="182" t="s">
        <v>14954</v>
      </c>
      <c r="S281" s="181" t="str">
        <f t="shared" ca="1" si="26"/>
        <v/>
      </c>
      <c r="T281" s="181" t="str">
        <f ca="1">IF(B281="","",IF(ISERROR(MATCH($J281,[3]SorP!$B$1:$B$6226,0)),"",INDIRECT("'SorP'!$A$"&amp;MATCH($S281&amp;$J281,[3]SorP!C:C,0))))</f>
        <v/>
      </c>
      <c r="U281" s="201"/>
      <c r="V281" s="226" t="e">
        <f>IF(C281="",NA(),IF(OR(C281="Smelter not listed",C281="Smelter not yet identified"),MATCH($B281&amp;$D281,'[3]Smelter Look-up'!$J:$J,0),MATCH($B281&amp;$C281,'[3]Smelter Look-up'!$J:$J,0)))</f>
        <v>#N/A</v>
      </c>
      <c r="X281" s="227">
        <f t="shared" si="27"/>
        <v>0</v>
      </c>
      <c r="AB281" s="228" t="str">
        <f t="shared" si="28"/>
        <v/>
      </c>
    </row>
    <row r="282" spans="1:28" s="227" customFormat="1" ht="28.5" customHeight="1">
      <c r="A282" s="181"/>
      <c r="B282" s="182"/>
      <c r="C282" s="186"/>
      <c r="D282" s="230"/>
      <c r="E282" s="182"/>
      <c r="F282" s="182"/>
      <c r="G282" s="182"/>
      <c r="H282" s="183"/>
      <c r="I282" s="184"/>
      <c r="J282" s="184"/>
      <c r="K282" s="224"/>
      <c r="L282" s="224"/>
      <c r="M282" s="224"/>
      <c r="N282" s="224"/>
      <c r="O282" s="224"/>
      <c r="P282" s="185"/>
      <c r="Q282" s="225"/>
      <c r="R282" s="182" t="s">
        <v>14919</v>
      </c>
      <c r="S282" s="181" t="str">
        <f t="shared" ca="1" si="26"/>
        <v/>
      </c>
      <c r="T282" s="181" t="str">
        <f ca="1">IF(B282="","",IF(ISERROR(MATCH($J282,[3]SorP!$B$1:$B$6226,0)),"",INDIRECT("'SorP'!$A$"&amp;MATCH($S282&amp;$J282,[3]SorP!C:C,0))))</f>
        <v/>
      </c>
      <c r="U282" s="201"/>
      <c r="V282" s="226" t="e">
        <f>IF(C282="",NA(),IF(OR(C282="Smelter not listed",C282="Smelter not yet identified"),MATCH($B282&amp;$D282,'[3]Smelter Look-up'!$J:$J,0),MATCH($B282&amp;$C282,'[3]Smelter Look-up'!$J:$J,0)))</f>
        <v>#N/A</v>
      </c>
      <c r="X282" s="227">
        <f t="shared" si="27"/>
        <v>0</v>
      </c>
      <c r="AB282" s="228" t="str">
        <f t="shared" si="28"/>
        <v/>
      </c>
    </row>
    <row r="283" spans="1:28" s="227" customFormat="1" ht="28.5" customHeight="1">
      <c r="A283" s="181"/>
      <c r="B283" s="182"/>
      <c r="C283" s="186"/>
      <c r="D283" s="230"/>
      <c r="E283" s="182"/>
      <c r="F283" s="182"/>
      <c r="G283" s="182"/>
      <c r="H283" s="183"/>
      <c r="I283" s="184"/>
      <c r="J283" s="184"/>
      <c r="K283" s="224"/>
      <c r="L283" s="224"/>
      <c r="M283" s="224"/>
      <c r="N283" s="224"/>
      <c r="O283" s="224"/>
      <c r="P283" s="185"/>
      <c r="Q283" s="225"/>
      <c r="R283" s="182" t="s">
        <v>14921</v>
      </c>
      <c r="S283" s="181" t="str">
        <f t="shared" ca="1" si="26"/>
        <v/>
      </c>
      <c r="T283" s="181" t="str">
        <f ca="1">IF(B283="","",IF(ISERROR(MATCH($J283,[3]SorP!$B$1:$B$6226,0)),"",INDIRECT("'SorP'!$A$"&amp;MATCH($S283&amp;$J283,[3]SorP!C:C,0))))</f>
        <v/>
      </c>
      <c r="U283" s="201"/>
      <c r="V283" s="226" t="e">
        <f>IF(C283="",NA(),IF(OR(C283="Smelter not listed",C283="Smelter not yet identified"),MATCH($B283&amp;$D283,'[3]Smelter Look-up'!$J:$J,0),MATCH($B283&amp;$C283,'[3]Smelter Look-up'!$J:$J,0)))</f>
        <v>#N/A</v>
      </c>
      <c r="X283" s="227">
        <f t="shared" si="27"/>
        <v>0</v>
      </c>
      <c r="AB283" s="228" t="str">
        <f t="shared" si="28"/>
        <v/>
      </c>
    </row>
    <row r="284" spans="1:28" s="227" customFormat="1" ht="28.5" customHeight="1">
      <c r="A284" s="181"/>
      <c r="B284" s="182"/>
      <c r="C284" s="186"/>
      <c r="D284" s="230"/>
      <c r="E284" s="182"/>
      <c r="F284" s="182"/>
      <c r="G284" s="182"/>
      <c r="H284" s="183"/>
      <c r="I284" s="184"/>
      <c r="J284" s="184"/>
      <c r="K284" s="224"/>
      <c r="L284" s="224"/>
      <c r="M284" s="224"/>
      <c r="N284" s="224"/>
      <c r="O284" s="224"/>
      <c r="P284" s="185"/>
      <c r="Q284" s="225"/>
      <c r="R284" s="182" t="s">
        <v>14923</v>
      </c>
      <c r="S284" s="181" t="str">
        <f t="shared" ca="1" si="26"/>
        <v/>
      </c>
      <c r="T284" s="181" t="str">
        <f ca="1">IF(B284="","",IF(ISERROR(MATCH($J284,[3]SorP!$B$1:$B$6226,0)),"",INDIRECT("'SorP'!$A$"&amp;MATCH($S284&amp;$J284,[3]SorP!C:C,0))))</f>
        <v/>
      </c>
      <c r="U284" s="201"/>
      <c r="V284" s="226" t="e">
        <f>IF(C284="",NA(),IF(OR(C284="Smelter not listed",C284="Smelter not yet identified"),MATCH($B284&amp;$D284,'[3]Smelter Look-up'!$J:$J,0),MATCH($B284&amp;$C284,'[3]Smelter Look-up'!$J:$J,0)))</f>
        <v>#N/A</v>
      </c>
      <c r="X284" s="227">
        <f t="shared" si="27"/>
        <v>0</v>
      </c>
      <c r="AB284" s="228" t="str">
        <f t="shared" si="28"/>
        <v/>
      </c>
    </row>
    <row r="285" spans="1:28" s="227" customFormat="1" ht="28.5" customHeight="1">
      <c r="A285" s="181"/>
      <c r="B285" s="182"/>
      <c r="C285" s="186"/>
      <c r="D285" s="230"/>
      <c r="E285" s="182"/>
      <c r="F285" s="182"/>
      <c r="G285" s="182"/>
      <c r="H285" s="183"/>
      <c r="I285" s="184"/>
      <c r="J285" s="184"/>
      <c r="K285" s="224"/>
      <c r="L285" s="224"/>
      <c r="M285" s="224"/>
      <c r="N285" s="224"/>
      <c r="O285" s="224"/>
      <c r="P285" s="185"/>
      <c r="Q285" s="225"/>
      <c r="R285" s="182" t="s">
        <v>14925</v>
      </c>
      <c r="S285" s="181" t="str">
        <f t="shared" ca="1" si="26"/>
        <v/>
      </c>
      <c r="T285" s="181" t="str">
        <f ca="1">IF(B285="","",IF(ISERROR(MATCH($J285,[3]SorP!$B$1:$B$6226,0)),"",INDIRECT("'SorP'!$A$"&amp;MATCH($S285&amp;$J285,[3]SorP!C:C,0))))</f>
        <v/>
      </c>
      <c r="U285" s="201"/>
      <c r="V285" s="226" t="e">
        <f>IF(C285="",NA(),IF(OR(C285="Smelter not listed",C285="Smelter not yet identified"),MATCH($B285&amp;$D285,'[3]Smelter Look-up'!$J:$J,0),MATCH($B285&amp;$C285,'[3]Smelter Look-up'!$J:$J,0)))</f>
        <v>#N/A</v>
      </c>
      <c r="X285" s="227">
        <f t="shared" si="27"/>
        <v>0</v>
      </c>
      <c r="AB285" s="228" t="str">
        <f t="shared" si="28"/>
        <v/>
      </c>
    </row>
    <row r="286" spans="1:28" s="227" customFormat="1" ht="28.5" customHeight="1">
      <c r="A286" s="181"/>
      <c r="B286" s="182"/>
      <c r="C286" s="186"/>
      <c r="D286" s="230"/>
      <c r="E286" s="182"/>
      <c r="F286" s="182"/>
      <c r="G286" s="182"/>
      <c r="H286" s="183"/>
      <c r="I286" s="184"/>
      <c r="J286" s="184"/>
      <c r="K286" s="224"/>
      <c r="L286" s="224"/>
      <c r="M286" s="224"/>
      <c r="N286" s="224"/>
      <c r="O286" s="224"/>
      <c r="P286" s="185"/>
      <c r="Q286" s="225"/>
      <c r="R286" s="182" t="s">
        <v>14930</v>
      </c>
      <c r="S286" s="181" t="str">
        <f t="shared" ca="1" si="26"/>
        <v/>
      </c>
      <c r="T286" s="181" t="str">
        <f ca="1">IF(B286="","",IF(ISERROR(MATCH($J286,[3]SorP!$B$1:$B$6226,0)),"",INDIRECT("'SorP'!$A$"&amp;MATCH($S286&amp;$J286,[3]SorP!C:C,0))))</f>
        <v/>
      </c>
      <c r="U286" s="201"/>
      <c r="V286" s="226" t="e">
        <f>IF(C286="",NA(),IF(OR(C286="Smelter not listed",C286="Smelter not yet identified"),MATCH($B286&amp;$D286,'[3]Smelter Look-up'!$J:$J,0),MATCH($B286&amp;$C286,'[3]Smelter Look-up'!$J:$J,0)))</f>
        <v>#N/A</v>
      </c>
      <c r="X286" s="227">
        <f t="shared" si="27"/>
        <v>0</v>
      </c>
      <c r="AB286" s="228" t="str">
        <f t="shared" si="28"/>
        <v/>
      </c>
    </row>
    <row r="287" spans="1:28" s="227" customFormat="1" ht="28.5" customHeight="1">
      <c r="A287" s="181"/>
      <c r="B287" s="182"/>
      <c r="C287" s="186"/>
      <c r="D287" s="230"/>
      <c r="E287" s="182"/>
      <c r="F287" s="182"/>
      <c r="G287" s="182"/>
      <c r="H287" s="183"/>
      <c r="I287" s="184"/>
      <c r="J287" s="184"/>
      <c r="K287" s="224"/>
      <c r="L287" s="224"/>
      <c r="M287" s="224"/>
      <c r="N287" s="224"/>
      <c r="O287" s="224"/>
      <c r="P287" s="185"/>
      <c r="Q287" s="225"/>
      <c r="R287" s="182" t="s">
        <v>14957</v>
      </c>
      <c r="S287" s="181" t="str">
        <f t="shared" ca="1" si="26"/>
        <v/>
      </c>
      <c r="T287" s="181" t="str">
        <f ca="1">IF(B287="","",IF(ISERROR(MATCH($J287,[3]SorP!$B$1:$B$6226,0)),"",INDIRECT("'SorP'!$A$"&amp;MATCH($S287&amp;$J287,[3]SorP!C:C,0))))</f>
        <v/>
      </c>
      <c r="U287" s="201"/>
      <c r="V287" s="226" t="e">
        <f>IF(C287="",NA(),IF(OR(C287="Smelter not listed",C287="Smelter not yet identified"),MATCH($B287&amp;$D287,'[3]Smelter Look-up'!$J:$J,0),MATCH($B287&amp;$C287,'[3]Smelter Look-up'!$J:$J,0)))</f>
        <v>#N/A</v>
      </c>
      <c r="X287" s="227">
        <f t="shared" si="27"/>
        <v>0</v>
      </c>
      <c r="AB287" s="228" t="str">
        <f t="shared" si="28"/>
        <v/>
      </c>
    </row>
    <row r="288" spans="1:28" s="227" customFormat="1" ht="28.5" customHeight="1">
      <c r="A288" s="181"/>
      <c r="B288" s="182"/>
      <c r="C288" s="186"/>
      <c r="D288" s="230"/>
      <c r="E288" s="182"/>
      <c r="F288" s="182"/>
      <c r="G288" s="182"/>
      <c r="H288" s="183"/>
      <c r="I288" s="184"/>
      <c r="J288" s="184"/>
      <c r="K288" s="224"/>
      <c r="L288" s="224"/>
      <c r="M288" s="224"/>
      <c r="N288" s="224"/>
      <c r="O288" s="224"/>
      <c r="P288" s="185"/>
      <c r="Q288" s="225"/>
      <c r="R288" s="182" t="s">
        <v>14933</v>
      </c>
      <c r="S288" s="181" t="str">
        <f t="shared" ca="1" si="26"/>
        <v/>
      </c>
      <c r="T288" s="181" t="str">
        <f ca="1">IF(B288="","",IF(ISERROR(MATCH($J288,[3]SorP!$B$1:$B$6226,0)),"",INDIRECT("'SorP'!$A$"&amp;MATCH($S288&amp;$J288,[3]SorP!C:C,0))))</f>
        <v/>
      </c>
      <c r="U288" s="201"/>
      <c r="V288" s="226" t="e">
        <f>IF(C288="",NA(),IF(OR(C288="Smelter not listed",C288="Smelter not yet identified"),MATCH($B288&amp;$D288,'[3]Smelter Look-up'!$J:$J,0),MATCH($B288&amp;$C288,'[3]Smelter Look-up'!$J:$J,0)))</f>
        <v>#N/A</v>
      </c>
      <c r="X288" s="227">
        <f t="shared" si="27"/>
        <v>0</v>
      </c>
      <c r="AB288" s="228" t="str">
        <f t="shared" si="28"/>
        <v/>
      </c>
    </row>
    <row r="289" spans="1:28" s="227" customFormat="1" ht="28.5" customHeight="1">
      <c r="A289" s="181"/>
      <c r="B289" s="182"/>
      <c r="C289" s="186"/>
      <c r="D289" s="230"/>
      <c r="E289" s="182"/>
      <c r="F289" s="182"/>
      <c r="G289" s="182"/>
      <c r="H289" s="183"/>
      <c r="I289" s="184"/>
      <c r="J289" s="184"/>
      <c r="K289" s="224"/>
      <c r="L289" s="224"/>
      <c r="M289" s="224"/>
      <c r="N289" s="224"/>
      <c r="O289" s="224"/>
      <c r="P289" s="185"/>
      <c r="Q289" s="225"/>
      <c r="R289" s="182" t="s">
        <v>14937</v>
      </c>
      <c r="S289" s="181" t="str">
        <f t="shared" ca="1" si="26"/>
        <v/>
      </c>
      <c r="T289" s="181" t="str">
        <f ca="1">IF(B289="","",IF(ISERROR(MATCH($J289,[3]SorP!$B$1:$B$6226,0)),"",INDIRECT("'SorP'!$A$"&amp;MATCH($S289&amp;$J289,[3]SorP!C:C,0))))</f>
        <v/>
      </c>
      <c r="U289" s="201"/>
      <c r="V289" s="226" t="e">
        <f>IF(C289="",NA(),IF(OR(C289="Smelter not listed",C289="Smelter not yet identified"),MATCH($B289&amp;$D289,'[3]Smelter Look-up'!$J:$J,0),MATCH($B289&amp;$C289,'[3]Smelter Look-up'!$J:$J,0)))</f>
        <v>#N/A</v>
      </c>
      <c r="X289" s="227">
        <f t="shared" si="27"/>
        <v>0</v>
      </c>
      <c r="AB289" s="228" t="str">
        <f t="shared" si="28"/>
        <v/>
      </c>
    </row>
    <row r="290" spans="1:28" s="227" customFormat="1" ht="28.5" customHeight="1">
      <c r="A290" s="181"/>
      <c r="B290" s="182"/>
      <c r="C290" s="186"/>
      <c r="D290" s="230"/>
      <c r="E290" s="182"/>
      <c r="F290" s="182"/>
      <c r="G290" s="182"/>
      <c r="H290" s="183"/>
      <c r="I290" s="184"/>
      <c r="J290" s="184"/>
      <c r="K290" s="224"/>
      <c r="L290" s="224"/>
      <c r="M290" s="224"/>
      <c r="N290" s="224"/>
      <c r="O290" s="224"/>
      <c r="P290" s="185"/>
      <c r="Q290" s="225"/>
      <c r="R290" s="182" t="s">
        <v>14935</v>
      </c>
      <c r="S290" s="181" t="str">
        <f t="shared" ca="1" si="26"/>
        <v/>
      </c>
      <c r="T290" s="181" t="str">
        <f ca="1">IF(B290="","",IF(ISERROR(MATCH($J290,[3]SorP!$B$1:$B$6226,0)),"",INDIRECT("'SorP'!$A$"&amp;MATCH($S290&amp;$J290,[3]SorP!C:C,0))))</f>
        <v/>
      </c>
      <c r="U290" s="201"/>
      <c r="V290" s="226" t="e">
        <f>IF(C290="",NA(),IF(OR(C290="Smelter not listed",C290="Smelter not yet identified"),MATCH($B290&amp;$D290,'[3]Smelter Look-up'!$J:$J,0),MATCH($B290&amp;$C290,'[3]Smelter Look-up'!$J:$J,0)))</f>
        <v>#N/A</v>
      </c>
      <c r="X290" s="227">
        <f t="shared" si="27"/>
        <v>0</v>
      </c>
      <c r="AB290" s="228" t="str">
        <f t="shared" si="28"/>
        <v/>
      </c>
    </row>
    <row r="291" spans="1:28" s="227" customFormat="1" ht="28.5" customHeight="1">
      <c r="A291" s="181"/>
      <c r="B291" s="182"/>
      <c r="C291" s="186"/>
      <c r="D291" s="230"/>
      <c r="E291" s="182"/>
      <c r="F291" s="182"/>
      <c r="G291" s="182"/>
      <c r="H291" s="183"/>
      <c r="I291" s="184"/>
      <c r="J291" s="184"/>
      <c r="K291" s="224"/>
      <c r="L291" s="224"/>
      <c r="M291" s="224"/>
      <c r="N291" s="224"/>
      <c r="O291" s="224"/>
      <c r="P291" s="185"/>
      <c r="Q291" s="225"/>
      <c r="R291" s="182" t="s">
        <v>14960</v>
      </c>
      <c r="S291" s="181" t="str">
        <f t="shared" ca="1" si="26"/>
        <v/>
      </c>
      <c r="T291" s="181" t="str">
        <f ca="1">IF(B291="","",IF(ISERROR(MATCH($J291,[3]SorP!$B$1:$B$6226,0)),"",INDIRECT("'SorP'!$A$"&amp;MATCH($S291&amp;$J291,[3]SorP!C:C,0))))</f>
        <v/>
      </c>
      <c r="U291" s="201"/>
      <c r="V291" s="226" t="e">
        <f>IF(C291="",NA(),IF(OR(C291="Smelter not listed",C291="Smelter not yet identified"),MATCH($B291&amp;$D291,'[3]Smelter Look-up'!$J:$J,0),MATCH($B291&amp;$C291,'[3]Smelter Look-up'!$J:$J,0)))</f>
        <v>#N/A</v>
      </c>
      <c r="X291" s="227">
        <f t="shared" si="27"/>
        <v>0</v>
      </c>
      <c r="AB291" s="228" t="str">
        <f t="shared" si="28"/>
        <v/>
      </c>
    </row>
    <row r="292" spans="1:28" s="227" customFormat="1" ht="28.5" customHeight="1">
      <c r="A292" s="181"/>
      <c r="B292" s="182"/>
      <c r="C292" s="186"/>
      <c r="D292" s="230"/>
      <c r="E292" s="182"/>
      <c r="F292" s="182"/>
      <c r="G292" s="182"/>
      <c r="H292" s="183"/>
      <c r="I292" s="184"/>
      <c r="J292" s="184"/>
      <c r="K292" s="224"/>
      <c r="L292" s="224"/>
      <c r="M292" s="224"/>
      <c r="N292" s="224"/>
      <c r="O292" s="224"/>
      <c r="P292" s="185"/>
      <c r="Q292" s="225"/>
      <c r="R292" s="182"/>
      <c r="S292" s="181"/>
      <c r="T292" s="181"/>
      <c r="U292" s="201"/>
      <c r="V292" s="226"/>
      <c r="AB292" s="228"/>
    </row>
    <row r="293" spans="1:28" s="227" customFormat="1" ht="28.5" customHeight="1">
      <c r="A293" s="181"/>
      <c r="B293" s="182"/>
      <c r="C293" s="186"/>
      <c r="D293" s="230"/>
      <c r="E293" s="182"/>
      <c r="F293" s="182"/>
      <c r="G293" s="182"/>
      <c r="H293" s="183"/>
      <c r="I293" s="184"/>
      <c r="J293" s="184"/>
      <c r="K293" s="224"/>
      <c r="L293" s="224"/>
      <c r="M293" s="224"/>
      <c r="N293" s="224"/>
      <c r="O293" s="224"/>
      <c r="P293" s="185"/>
      <c r="Q293" s="225"/>
      <c r="R293" s="182" t="s">
        <v>15357</v>
      </c>
      <c r="S293" s="181" t="str">
        <f t="shared" ca="1" si="26"/>
        <v/>
      </c>
      <c r="T293" s="181" t="str">
        <f ca="1">IF(B293="","",IF(ISERROR(MATCH($J293,[3]SorP!$B$1:$B$6226,0)),"",INDIRECT("'SorP'!$A$"&amp;MATCH($S293&amp;$J293,[3]SorP!C:C,0))))</f>
        <v/>
      </c>
      <c r="U293" s="201"/>
      <c r="V293" s="226" t="e">
        <f>IF(C293="",NA(),IF(OR(C293="Smelter not listed",C293="Smelter not yet identified"),MATCH($B293&amp;$D293,'[3]Smelter Look-up'!$J:$J,0),MATCH($B293&amp;$C293,'[3]Smelter Look-up'!$J:$J,0)))</f>
        <v>#N/A</v>
      </c>
      <c r="X293" s="227">
        <f t="shared" si="27"/>
        <v>0</v>
      </c>
      <c r="AB293" s="228" t="str">
        <f t="shared" si="28"/>
        <v/>
      </c>
    </row>
    <row r="294" spans="1:28" s="227" customFormat="1" ht="28.5" customHeight="1">
      <c r="A294" s="181"/>
      <c r="B294" s="182"/>
      <c r="C294" s="186"/>
      <c r="D294" s="230"/>
      <c r="E294" s="182"/>
      <c r="F294" s="182"/>
      <c r="G294" s="182"/>
      <c r="H294" s="183"/>
      <c r="I294" s="184"/>
      <c r="J294" s="184"/>
      <c r="K294" s="224"/>
      <c r="L294" s="224"/>
      <c r="M294" s="224"/>
      <c r="N294" s="224"/>
      <c r="O294" s="224"/>
      <c r="P294" s="185"/>
      <c r="Q294" s="225"/>
      <c r="R294" s="182" t="s">
        <v>14943</v>
      </c>
      <c r="S294" s="181" t="str">
        <f t="shared" ca="1" si="26"/>
        <v/>
      </c>
      <c r="T294" s="181" t="str">
        <f ca="1">IF(B294="","",IF(ISERROR(MATCH($J294,[3]SorP!$B$1:$B$6226,0)),"",INDIRECT("'SorP'!$A$"&amp;MATCH($S294&amp;$J294,[3]SorP!C:C,0))))</f>
        <v/>
      </c>
      <c r="U294" s="201"/>
      <c r="V294" s="226" t="e">
        <f>IF(C294="",NA(),IF(OR(C294="Smelter not listed",C294="Smelter not yet identified"),MATCH($B294&amp;$D294,'[3]Smelter Look-up'!$J:$J,0),MATCH($B294&amp;$C294,'[3]Smelter Look-up'!$J:$J,0)))</f>
        <v>#N/A</v>
      </c>
      <c r="X294" s="227">
        <f t="shared" si="27"/>
        <v>0</v>
      </c>
      <c r="AB294" s="228" t="str">
        <f t="shared" si="28"/>
        <v/>
      </c>
    </row>
    <row r="295" spans="1:28" s="227" customFormat="1" ht="28.5" customHeight="1">
      <c r="A295" s="181"/>
      <c r="B295" s="182"/>
      <c r="C295" s="186"/>
      <c r="D295" s="230"/>
      <c r="E295" s="182"/>
      <c r="F295" s="182"/>
      <c r="G295" s="182"/>
      <c r="H295" s="183"/>
      <c r="I295" s="184"/>
      <c r="J295" s="184"/>
      <c r="K295" s="224"/>
      <c r="L295" s="224"/>
      <c r="M295" s="224"/>
      <c r="N295" s="224"/>
      <c r="O295" s="224"/>
      <c r="P295" s="185"/>
      <c r="Q295" s="225"/>
      <c r="R295" s="182" t="s">
        <v>15286</v>
      </c>
      <c r="S295" s="181" t="str">
        <f t="shared" ca="1" si="26"/>
        <v/>
      </c>
      <c r="T295" s="181" t="str">
        <f ca="1">IF(B295="","",IF(ISERROR(MATCH($J295,[3]SorP!$B$1:$B$6226,0)),"",INDIRECT("'SorP'!$A$"&amp;MATCH($S295&amp;$J295,[3]SorP!C:C,0))))</f>
        <v/>
      </c>
      <c r="U295" s="201"/>
      <c r="V295" s="226" t="e">
        <f>IF(C295="",NA(),IF(OR(C295="Smelter not listed",C295="Smelter not yet identified"),MATCH($B295&amp;$D295,'[3]Smelter Look-up'!$J:$J,0),MATCH($B295&amp;$C295,'[3]Smelter Look-up'!$J:$J,0)))</f>
        <v>#N/A</v>
      </c>
      <c r="X295" s="227">
        <f t="shared" si="27"/>
        <v>0</v>
      </c>
      <c r="AB295" s="228" t="str">
        <f t="shared" si="28"/>
        <v/>
      </c>
    </row>
    <row r="296" spans="1:28" s="227" customFormat="1" ht="28.5" customHeight="1">
      <c r="A296" s="181"/>
      <c r="B296" s="182"/>
      <c r="C296" s="186"/>
      <c r="D296" s="230"/>
      <c r="E296" s="182"/>
      <c r="F296" s="182"/>
      <c r="G296" s="182"/>
      <c r="H296" s="183"/>
      <c r="I296" s="184"/>
      <c r="J296" s="184"/>
      <c r="K296" s="224"/>
      <c r="L296" s="224"/>
      <c r="M296" s="224"/>
      <c r="N296" s="224"/>
      <c r="O296" s="224"/>
      <c r="P296" s="185"/>
      <c r="Q296" s="225"/>
      <c r="R296" s="182" t="s">
        <v>15281</v>
      </c>
      <c r="S296" s="181" t="str">
        <f t="shared" ca="1" si="26"/>
        <v/>
      </c>
      <c r="T296" s="181" t="str">
        <f ca="1">IF(B296="","",IF(ISERROR(MATCH($J296,[3]SorP!$B$1:$B$6226,0)),"",INDIRECT("'SorP'!$A$"&amp;MATCH($S296&amp;$J296,[3]SorP!C:C,0))))</f>
        <v/>
      </c>
      <c r="U296" s="201"/>
      <c r="V296" s="226" t="e">
        <f>IF(C296="",NA(),IF(OR(C296="Smelter not listed",C296="Smelter not yet identified"),MATCH($B296&amp;$D296,'[3]Smelter Look-up'!$J:$J,0),MATCH($B296&amp;$C296,'[3]Smelter Look-up'!$J:$J,0)))</f>
        <v>#N/A</v>
      </c>
      <c r="X296" s="227">
        <f t="shared" si="27"/>
        <v>0</v>
      </c>
      <c r="AB296" s="228" t="str">
        <f t="shared" si="28"/>
        <v/>
      </c>
    </row>
    <row r="297" spans="1:28" s="227" customFormat="1" ht="28.5" customHeight="1">
      <c r="A297" s="181"/>
      <c r="B297" s="182"/>
      <c r="C297" s="186"/>
      <c r="D297" s="230"/>
      <c r="E297" s="182"/>
      <c r="F297" s="182"/>
      <c r="G297" s="182"/>
      <c r="H297" s="183"/>
      <c r="I297" s="184"/>
      <c r="J297" s="184"/>
      <c r="K297" s="224"/>
      <c r="L297" s="224"/>
      <c r="M297" s="224"/>
      <c r="N297" s="224"/>
      <c r="O297" s="224"/>
      <c r="P297" s="185"/>
      <c r="Q297" s="225"/>
      <c r="R297" s="182" t="s">
        <v>15855</v>
      </c>
      <c r="S297" s="181" t="str">
        <f t="shared" ca="1" si="26"/>
        <v/>
      </c>
      <c r="T297" s="181" t="str">
        <f ca="1">IF(B297="","",IF(ISERROR(MATCH($J297,[3]SorP!$B$1:$B$6226,0)),"",INDIRECT("'SorP'!$A$"&amp;MATCH($S297&amp;$J297,[3]SorP!C:C,0))))</f>
        <v/>
      </c>
      <c r="U297" s="201"/>
      <c r="V297" s="226" t="e">
        <f>IF(C297="",NA(),IF(OR(C297="Smelter not listed",C297="Smelter not yet identified"),MATCH($B297&amp;$D297,'[3]Smelter Look-up'!$J:$J,0),MATCH($B297&amp;$C297,'[3]Smelter Look-up'!$J:$J,0)))</f>
        <v>#N/A</v>
      </c>
      <c r="X297" s="227">
        <f t="shared" si="27"/>
        <v>0</v>
      </c>
      <c r="AB297" s="228" t="str">
        <f t="shared" si="28"/>
        <v/>
      </c>
    </row>
    <row r="298" spans="1:28" s="227" customFormat="1" ht="28.5" customHeight="1">
      <c r="A298" s="181"/>
      <c r="B298" s="182"/>
      <c r="C298" s="186"/>
      <c r="D298" s="230"/>
      <c r="E298" s="182"/>
      <c r="F298" s="182"/>
      <c r="G298" s="182"/>
      <c r="H298" s="183"/>
      <c r="I298" s="184"/>
      <c r="J298" s="184"/>
      <c r="K298" s="224"/>
      <c r="L298" s="224"/>
      <c r="M298" s="224"/>
      <c r="N298" s="224"/>
      <c r="O298" s="224"/>
      <c r="P298" s="185"/>
      <c r="Q298" s="225"/>
      <c r="R298" s="182" t="s">
        <v>15309</v>
      </c>
      <c r="S298" s="181" t="str">
        <f t="shared" ca="1" si="26"/>
        <v/>
      </c>
      <c r="T298" s="181" t="str">
        <f ca="1">IF(B298="","",IF(ISERROR(MATCH($J298,[3]SorP!$B$1:$B$6226,0)),"",INDIRECT("'SorP'!$A$"&amp;MATCH($S298&amp;$J298,[3]SorP!C:C,0))))</f>
        <v/>
      </c>
      <c r="U298" s="201"/>
      <c r="V298" s="226" t="e">
        <f>IF(C298="",NA(),IF(OR(C298="Smelter not listed",C298="Smelter not yet identified"),MATCH($B298&amp;$D298,'[3]Smelter Look-up'!$J:$J,0),MATCH($B298&amp;$C298,'[3]Smelter Look-up'!$J:$J,0)))</f>
        <v>#N/A</v>
      </c>
      <c r="X298" s="227">
        <f t="shared" si="27"/>
        <v>0</v>
      </c>
      <c r="AB298" s="228" t="str">
        <f t="shared" si="28"/>
        <v/>
      </c>
    </row>
    <row r="299" spans="1:28" s="227" customFormat="1" ht="28.5" customHeight="1">
      <c r="A299" s="181"/>
      <c r="B299" s="182"/>
      <c r="C299" s="186"/>
      <c r="D299" s="230"/>
      <c r="E299" s="182"/>
      <c r="F299" s="182"/>
      <c r="G299" s="182"/>
      <c r="H299" s="183"/>
      <c r="I299" s="184"/>
      <c r="J299" s="184"/>
      <c r="K299" s="224"/>
      <c r="L299" s="224"/>
      <c r="M299" s="224"/>
      <c r="N299" s="224"/>
      <c r="O299" s="224"/>
      <c r="P299" s="185"/>
      <c r="Q299" s="225"/>
      <c r="R299" s="182" t="s">
        <v>15363</v>
      </c>
      <c r="S299" s="181" t="str">
        <f t="shared" ca="1" si="26"/>
        <v/>
      </c>
      <c r="T299" s="181" t="str">
        <f ca="1">IF(B299="","",IF(ISERROR(MATCH($J299,[3]SorP!$B$1:$B$6226,0)),"",INDIRECT("'SorP'!$A$"&amp;MATCH($S299&amp;$J299,[3]SorP!C:C,0))))</f>
        <v/>
      </c>
      <c r="U299" s="201"/>
      <c r="V299" s="226" t="e">
        <f>IF(C299="",NA(),IF(OR(C299="Smelter not listed",C299="Smelter not yet identified"),MATCH($B299&amp;$D299,'[3]Smelter Look-up'!$J:$J,0),MATCH($B299&amp;$C299,'[3]Smelter Look-up'!$J:$J,0)))</f>
        <v>#N/A</v>
      </c>
      <c r="X299" s="227">
        <f t="shared" si="27"/>
        <v>0</v>
      </c>
      <c r="AB299" s="228" t="str">
        <f t="shared" si="28"/>
        <v/>
      </c>
    </row>
    <row r="300" spans="1:28" s="227" customFormat="1" ht="28.5" customHeight="1">
      <c r="A300" s="181"/>
      <c r="B300" s="182"/>
      <c r="C300" s="186"/>
      <c r="D300" s="230"/>
      <c r="E300" s="182"/>
      <c r="F300" s="182"/>
      <c r="G300" s="182"/>
      <c r="H300" s="183"/>
      <c r="I300" s="184"/>
      <c r="J300" s="184"/>
      <c r="K300" s="224"/>
      <c r="L300" s="224"/>
      <c r="M300" s="224"/>
      <c r="N300" s="224"/>
      <c r="O300" s="224"/>
      <c r="P300" s="185"/>
      <c r="Q300" s="225"/>
      <c r="R300" s="182" t="s">
        <v>15332</v>
      </c>
      <c r="S300" s="181" t="str">
        <f t="shared" ca="1" si="26"/>
        <v/>
      </c>
      <c r="T300" s="181" t="str">
        <f ca="1">IF(B300="","",IF(ISERROR(MATCH($J300,[3]SorP!$B$1:$B$6226,0)),"",INDIRECT("'SorP'!$A$"&amp;MATCH($S300&amp;$J300,[3]SorP!C:C,0))))</f>
        <v/>
      </c>
      <c r="U300" s="201"/>
      <c r="V300" s="226" t="e">
        <f>IF(C300="",NA(),IF(OR(C300="Smelter not listed",C300="Smelter not yet identified"),MATCH($B300&amp;$D300,'[3]Smelter Look-up'!$J:$J,0),MATCH($B300&amp;$C300,'[3]Smelter Look-up'!$J:$J,0)))</f>
        <v>#N/A</v>
      </c>
      <c r="X300" s="227">
        <f t="shared" si="27"/>
        <v>0</v>
      </c>
      <c r="AB300" s="228" t="str">
        <f t="shared" si="28"/>
        <v/>
      </c>
    </row>
    <row r="301" spans="1:28" s="227" customFormat="1" ht="28.5" customHeight="1">
      <c r="A301" s="181"/>
      <c r="B301" s="182"/>
      <c r="C301" s="186"/>
      <c r="D301" s="230"/>
      <c r="E301" s="182"/>
      <c r="F301" s="182"/>
      <c r="G301" s="182"/>
      <c r="H301" s="183"/>
      <c r="I301" s="184"/>
      <c r="J301" s="184"/>
      <c r="K301" s="224"/>
      <c r="L301" s="224"/>
      <c r="M301" s="224"/>
      <c r="N301" s="224"/>
      <c r="O301" s="224"/>
      <c r="P301" s="185"/>
      <c r="Q301" s="225"/>
      <c r="R301" s="182" t="s">
        <v>15346</v>
      </c>
      <c r="S301" s="181" t="str">
        <f t="shared" ca="1" si="26"/>
        <v/>
      </c>
      <c r="T301" s="181" t="str">
        <f ca="1">IF(B301="","",IF(ISERROR(MATCH($J301,[3]SorP!$B$1:$B$6226,0)),"",INDIRECT("'SorP'!$A$"&amp;MATCH($S301&amp;$J301,[3]SorP!C:C,0))))</f>
        <v/>
      </c>
      <c r="U301" s="201"/>
      <c r="V301" s="226" t="e">
        <f>IF(C301="",NA(),IF(OR(C301="Smelter not listed",C301="Smelter not yet identified"),MATCH($B301&amp;$D301,'[3]Smelter Look-up'!$J:$J,0),MATCH($B301&amp;$C301,'[3]Smelter Look-up'!$J:$J,0)))</f>
        <v>#N/A</v>
      </c>
      <c r="X301" s="227">
        <f t="shared" si="27"/>
        <v>0</v>
      </c>
      <c r="AB301" s="228" t="str">
        <f t="shared" si="28"/>
        <v/>
      </c>
    </row>
    <row r="302" spans="1:28" s="227" customFormat="1" ht="20.25" customHeight="1">
      <c r="A302" s="181"/>
      <c r="B302" s="182"/>
      <c r="C302" s="186"/>
      <c r="D302" s="230"/>
      <c r="E302" s="182"/>
      <c r="F302" s="182"/>
      <c r="G302" s="182"/>
      <c r="H302" s="183"/>
      <c r="I302" s="184"/>
      <c r="J302" s="184"/>
      <c r="K302" s="224"/>
      <c r="L302" s="224"/>
      <c r="M302" s="224"/>
      <c r="N302" s="224"/>
      <c r="O302" s="224"/>
      <c r="P302" s="185"/>
      <c r="Q302" s="225"/>
      <c r="R302" s="182" t="s">
        <v>13713</v>
      </c>
      <c r="S302" s="181" t="str">
        <f ca="1">IF(B302="","",IF(ISERROR(MATCH($E302,CL,0)),"Unknown",INDIRECT("'C'!$A$"&amp;MATCH($E302,CL,0)+1)))</f>
        <v/>
      </c>
      <c r="T302" s="181" t="str">
        <f ca="1">IF(B302="","",IF(ISERROR(MATCH($J302,[4]SorP!$B$1:$B$6226,0)),"",INDIRECT("'SorP'!$A$"&amp;MATCH($S302&amp;$J302,[4]SorP!C:C,0))))</f>
        <v/>
      </c>
      <c r="U302" s="201"/>
      <c r="V302" s="226" t="e">
        <f>IF(C302="",NA(),IF(OR(C302="Smelter not listed",C302="Smelter not yet identified"),MATCH($B302&amp;$D302,'[4]Smelter Look-up'!$J:$J,0),MATCH($B302&amp;$C302,'[4]Smelter Look-up'!$J:$J,0)))</f>
        <v>#N/A</v>
      </c>
      <c r="X302" s="227">
        <f t="shared" si="27"/>
        <v>0</v>
      </c>
      <c r="AB302" s="228" t="str">
        <f t="shared" si="28"/>
        <v/>
      </c>
    </row>
    <row r="303" spans="1:28" s="227" customFormat="1" ht="20.25" customHeight="1">
      <c r="A303" s="181"/>
      <c r="B303" s="182"/>
      <c r="C303" s="186"/>
      <c r="D303" s="230"/>
      <c r="E303" s="182"/>
      <c r="F303" s="182"/>
      <c r="G303" s="182"/>
      <c r="H303" s="183"/>
      <c r="I303" s="184"/>
      <c r="J303" s="184"/>
      <c r="K303" s="224"/>
      <c r="L303" s="224"/>
      <c r="M303" s="224"/>
      <c r="N303" s="224"/>
      <c r="O303" s="224"/>
      <c r="P303" s="185"/>
      <c r="Q303" s="225"/>
      <c r="R303" s="182" t="s">
        <v>1003</v>
      </c>
      <c r="S303" s="181" t="str">
        <f t="shared" ref="S303:S306" ca="1" si="29">IF(B303="","",IF(ISERROR(MATCH($E303,CL,0)),"Unknown",INDIRECT("'C'!$A$"&amp;MATCH($E303,CL,0)+1)))</f>
        <v/>
      </c>
      <c r="T303" s="181" t="str">
        <f ca="1">IF(B303="","",IF(ISERROR(MATCH($J303,[4]SorP!$B$1:$B$6226,0)),"",INDIRECT("'SorP'!$A$"&amp;MATCH($S303&amp;$J303,[4]SorP!C:C,0))))</f>
        <v/>
      </c>
      <c r="U303" s="201"/>
      <c r="V303" s="226" t="e">
        <f>IF(C303="",NA(),IF(OR(C303="Smelter not listed",C303="Smelter not yet identified"),MATCH($B303&amp;$D303,'[4]Smelter Look-up'!$J:$J,0),MATCH($B303&amp;$C303,'[4]Smelter Look-up'!$J:$J,0)))</f>
        <v>#N/A</v>
      </c>
      <c r="X303" s="227">
        <f t="shared" si="27"/>
        <v>0</v>
      </c>
      <c r="AB303" s="228" t="str">
        <f t="shared" si="28"/>
        <v/>
      </c>
    </row>
    <row r="304" spans="1:28" s="227" customFormat="1" ht="20.25" customHeight="1">
      <c r="A304" s="181"/>
      <c r="B304" s="182"/>
      <c r="C304" s="186"/>
      <c r="D304" s="230"/>
      <c r="E304" s="182"/>
      <c r="F304" s="182"/>
      <c r="G304" s="182"/>
      <c r="H304" s="183"/>
      <c r="I304" s="184"/>
      <c r="J304" s="184"/>
      <c r="K304" s="224"/>
      <c r="L304" s="224"/>
      <c r="M304" s="224"/>
      <c r="N304" s="224"/>
      <c r="O304" s="224"/>
      <c r="P304" s="185"/>
      <c r="Q304" s="225"/>
      <c r="R304" s="182" t="s">
        <v>1365</v>
      </c>
      <c r="S304" s="181" t="str">
        <f t="shared" ca="1" si="29"/>
        <v/>
      </c>
      <c r="T304" s="181" t="str">
        <f ca="1">IF(B304="","",IF(ISERROR(MATCH($J304,[4]SorP!$B$1:$B$6226,0)),"",INDIRECT("'SorP'!$A$"&amp;MATCH($S304&amp;$J304,[4]SorP!C:C,0))))</f>
        <v/>
      </c>
      <c r="U304" s="201"/>
      <c r="V304" s="226" t="e">
        <f>IF(C304="",NA(),IF(OR(C304="Smelter not listed",C304="Smelter not yet identified"),MATCH($B304&amp;$D304,'[4]Smelter Look-up'!$J:$J,0),MATCH($B304&amp;$C304,'[4]Smelter Look-up'!$J:$J,0)))</f>
        <v>#N/A</v>
      </c>
      <c r="X304" s="227">
        <f t="shared" si="27"/>
        <v>0</v>
      </c>
      <c r="AB304" s="228" t="str">
        <f t="shared" si="28"/>
        <v/>
      </c>
    </row>
    <row r="305" spans="1:28" s="227" customFormat="1" ht="20.25" customHeight="1">
      <c r="A305" s="181"/>
      <c r="B305" s="182"/>
      <c r="C305" s="186"/>
      <c r="D305" s="230"/>
      <c r="E305" s="182"/>
      <c r="F305" s="182"/>
      <c r="G305" s="182"/>
      <c r="H305" s="183"/>
      <c r="I305" s="184"/>
      <c r="J305" s="184"/>
      <c r="K305" s="224"/>
      <c r="L305" s="224"/>
      <c r="M305" s="224"/>
      <c r="N305" s="224"/>
      <c r="O305" s="224"/>
      <c r="P305" s="185"/>
      <c r="Q305" s="225"/>
      <c r="R305" s="182" t="s">
        <v>610</v>
      </c>
      <c r="S305" s="181" t="str">
        <f t="shared" ca="1" si="29"/>
        <v/>
      </c>
      <c r="T305" s="181" t="str">
        <f ca="1">IF(B305="","",IF(ISERROR(MATCH($J305,[4]SorP!$B$1:$B$6226,0)),"",INDIRECT("'SorP'!$A$"&amp;MATCH($S305&amp;$J305,[4]SorP!C:C,0))))</f>
        <v/>
      </c>
      <c r="U305" s="201"/>
      <c r="V305" s="226" t="e">
        <f>IF(C305="",NA(),IF(OR(C305="Smelter not listed",C305="Smelter not yet identified"),MATCH($B305&amp;$D305,'[4]Smelter Look-up'!$J:$J,0),MATCH($B305&amp;$C305,'[4]Smelter Look-up'!$J:$J,0)))</f>
        <v>#N/A</v>
      </c>
      <c r="X305" s="227">
        <f t="shared" si="27"/>
        <v>0</v>
      </c>
      <c r="AB305" s="228" t="str">
        <f t="shared" si="28"/>
        <v/>
      </c>
    </row>
    <row r="306" spans="1:28" s="227" customFormat="1" ht="20.25" customHeight="1">
      <c r="A306" s="181"/>
      <c r="B306" s="182"/>
      <c r="C306" s="186"/>
      <c r="D306" s="230"/>
      <c r="E306" s="182"/>
      <c r="F306" s="182"/>
      <c r="G306" s="182"/>
      <c r="H306" s="183"/>
      <c r="I306" s="184"/>
      <c r="J306" s="184"/>
      <c r="K306" s="224"/>
      <c r="L306" s="224"/>
      <c r="M306" s="224"/>
      <c r="N306" s="224"/>
      <c r="O306" s="224"/>
      <c r="P306" s="185"/>
      <c r="Q306" s="225"/>
      <c r="R306" s="182" t="s">
        <v>15694</v>
      </c>
      <c r="S306" s="181" t="str">
        <f t="shared" ca="1" si="29"/>
        <v/>
      </c>
      <c r="T306" s="181" t="str">
        <f ca="1">IF(B306="","",IF(ISERROR(MATCH($J306,[4]SorP!$B$1:$B$6226,0)),"",INDIRECT("'SorP'!$A$"&amp;MATCH($S306&amp;$J306,[4]SorP!C:C,0))))</f>
        <v/>
      </c>
      <c r="U306" s="201"/>
      <c r="V306" s="226" t="e">
        <f>IF(C306="",NA(),IF(OR(C306="Smelter not listed",C306="Smelter not yet identified"),MATCH($B306&amp;$D306,'[4]Smelter Look-up'!$J:$J,0),MATCH($B306&amp;$C306,'[4]Smelter Look-up'!$J:$J,0)))</f>
        <v>#N/A</v>
      </c>
      <c r="X306" s="227">
        <f t="shared" si="27"/>
        <v>0</v>
      </c>
      <c r="AB306" s="228" t="str">
        <f t="shared" si="28"/>
        <v/>
      </c>
    </row>
    <row r="307" spans="1:28" s="227" customFormat="1" ht="20.25" customHeight="1">
      <c r="A307" s="181"/>
      <c r="B307" s="182"/>
      <c r="C307" s="186"/>
      <c r="D307" s="230"/>
      <c r="E307" s="182"/>
      <c r="F307" s="182"/>
      <c r="G307" s="182"/>
      <c r="H307" s="183"/>
      <c r="I307" s="184"/>
      <c r="J307" s="184"/>
      <c r="K307" s="224"/>
      <c r="L307" s="224"/>
      <c r="M307" s="224"/>
      <c r="N307" s="224"/>
      <c r="O307" s="224"/>
      <c r="P307" s="185"/>
      <c r="Q307" s="225"/>
      <c r="R307" s="182" t="s">
        <v>15303</v>
      </c>
      <c r="S307" s="181" t="str">
        <f t="shared" ref="S307" ca="1" si="30">IF(B307="","",IF(ISERROR(MATCH($E307,CL,0)),"Unknown",INDIRECT("'C'!$A$"&amp;MATCH($E307,CL,0)+1)))</f>
        <v/>
      </c>
      <c r="T307" s="181" t="str">
        <f ca="1">IF(B307="","",IF(ISERROR(MATCH($J307,[5]SorP!$B$1:$B$6226,0)),"",INDIRECT("'SorP'!$A$"&amp;MATCH($S307&amp;$J307,[5]SorP!C:C,0))))</f>
        <v/>
      </c>
      <c r="U307" s="201"/>
      <c r="V307" s="226" t="e">
        <f>IF(C307="",NA(),IF(OR(C307="Smelter not listed",C307="Smelter not yet identified"),MATCH($B307&amp;$D307,'[5]Smelter Look-up'!$J:$J,0),MATCH($B307&amp;$C307,'[5]Smelter Look-up'!$J:$J,0)))</f>
        <v>#N/A</v>
      </c>
      <c r="X307" s="227">
        <f t="shared" si="27"/>
        <v>0</v>
      </c>
      <c r="AB307" s="228" t="str">
        <f t="shared" si="28"/>
        <v/>
      </c>
    </row>
    <row r="308" spans="1:28" s="227" customFormat="1" ht="20.100000000000001" customHeight="1">
      <c r="A308" s="181"/>
      <c r="B308" s="182"/>
      <c r="C308" s="186"/>
      <c r="D308" s="230"/>
      <c r="E308" s="182"/>
      <c r="F308" s="182"/>
      <c r="G308" s="182"/>
      <c r="H308" s="183"/>
      <c r="I308" s="184"/>
      <c r="J308" s="184"/>
      <c r="K308" s="224"/>
      <c r="L308" s="224"/>
      <c r="M308" s="224"/>
      <c r="N308" s="224"/>
      <c r="O308" s="224"/>
      <c r="P308" s="185"/>
      <c r="Q308" s="225"/>
      <c r="R308" s="182" t="s">
        <v>15881</v>
      </c>
      <c r="S308" s="181" t="s">
        <v>12450</v>
      </c>
      <c r="T308" s="181" t="s">
        <v>15881</v>
      </c>
      <c r="U308" s="201"/>
      <c r="V308" s="226" t="e">
        <v>#N/A</v>
      </c>
      <c r="X308" s="227">
        <v>0</v>
      </c>
      <c r="AB308" s="228" t="s">
        <v>15882</v>
      </c>
    </row>
    <row r="309" spans="1:28" s="227" customFormat="1" ht="20.100000000000001" customHeight="1">
      <c r="A309" s="181"/>
      <c r="B309" s="182"/>
      <c r="C309" s="186"/>
      <c r="D309" s="230"/>
      <c r="E309" s="182"/>
      <c r="F309" s="182"/>
      <c r="G309" s="182"/>
      <c r="H309" s="183"/>
      <c r="I309" s="184"/>
      <c r="J309" s="184"/>
      <c r="K309" s="224"/>
      <c r="L309" s="224"/>
      <c r="M309" s="224"/>
      <c r="N309" s="224"/>
      <c r="O309" s="224"/>
      <c r="P309" s="185"/>
      <c r="Q309" s="225"/>
      <c r="R309" s="182" t="s">
        <v>877</v>
      </c>
      <c r="S309" s="181" t="str">
        <f ca="1">IF(B309="","",IF(ISERROR(MATCH($E309,CL,0)),"Unknown",INDIRECT("'C'!$A$"&amp;MATCH($E309,CL,0)+1)))</f>
        <v/>
      </c>
      <c r="T309" s="181" t="str">
        <f ca="1">IF(B309="","",IF(ISERROR(MATCH($J309,[6]SorP!$B$1:$B$6226,0)),"",INDIRECT("'SorP'!$A$"&amp;MATCH($S309&amp;$J309,[6]SorP!C:C,0))))</f>
        <v/>
      </c>
      <c r="U309" s="201"/>
      <c r="V309" s="226" t="e">
        <f>IF(C309="",NA(),IF(OR(C309="Smelter not listed",C309="Smelter not yet identified"),MATCH($B309&amp;$D309,'[6]Smelter Look-up'!$J:$J,0),MATCH($B309&amp;$C309,'[6]Smelter Look-up'!$J:$J,0)))</f>
        <v>#N/A</v>
      </c>
      <c r="X309" s="227">
        <f t="shared" ref="X309:X317" si="31">IF(AND(C309="Smelter not listed",OR(LEN(D309)=0,LEN(E309)=0)),1,0)</f>
        <v>0</v>
      </c>
      <c r="AB309" s="228" t="str">
        <f t="shared" ref="AB309:AB317" si="32">B309&amp;C309</f>
        <v/>
      </c>
    </row>
    <row r="310" spans="1:28" s="227" customFormat="1" ht="20.100000000000001" customHeight="1">
      <c r="A310" s="181"/>
      <c r="B310" s="182"/>
      <c r="C310" s="186"/>
      <c r="D310" s="230"/>
      <c r="E310" s="182"/>
      <c r="F310" s="182"/>
      <c r="G310" s="182"/>
      <c r="H310" s="183"/>
      <c r="I310" s="184"/>
      <c r="J310" s="184"/>
      <c r="K310" s="224"/>
      <c r="L310" s="224"/>
      <c r="M310" s="224"/>
      <c r="N310" s="224"/>
      <c r="O310" s="224"/>
      <c r="P310" s="185"/>
      <c r="Q310" s="225"/>
      <c r="R310" s="182" t="s">
        <v>12377</v>
      </c>
      <c r="S310" s="181" t="str">
        <f t="shared" ref="S310:S317" ca="1" si="33">IF(B310="","",IF(ISERROR(MATCH($E310,CL,0)),"Unknown",INDIRECT("'C'!$A$"&amp;MATCH($E310,CL,0)+1)))</f>
        <v/>
      </c>
      <c r="T310" s="181" t="str">
        <f ca="1">IF(B310="","",IF(ISERROR(MATCH($J310,[6]SorP!$B$1:$B$6226,0)),"",INDIRECT("'SorP'!$A$"&amp;MATCH($S310&amp;$J310,[6]SorP!C:C,0))))</f>
        <v/>
      </c>
      <c r="U310" s="201"/>
      <c r="V310" s="226" t="e">
        <f>IF(C310="",NA(),IF(OR(C310="Smelter not listed",C310="Smelter not yet identified"),MATCH($B310&amp;$D310,'[6]Smelter Look-up'!$J:$J,0),MATCH($B310&amp;$C310,'[6]Smelter Look-up'!$J:$J,0)))</f>
        <v>#N/A</v>
      </c>
      <c r="X310" s="227">
        <f t="shared" si="31"/>
        <v>0</v>
      </c>
      <c r="AB310" s="228" t="str">
        <f t="shared" si="32"/>
        <v/>
      </c>
    </row>
    <row r="311" spans="1:28" s="227" customFormat="1" ht="20.100000000000001" customHeight="1">
      <c r="A311" s="181"/>
      <c r="B311" s="182"/>
      <c r="C311" s="186"/>
      <c r="D311" s="230"/>
      <c r="E311" s="182"/>
      <c r="F311" s="182"/>
      <c r="G311" s="182"/>
      <c r="H311" s="183"/>
      <c r="I311" s="184"/>
      <c r="J311" s="184"/>
      <c r="K311" s="224"/>
      <c r="L311" s="224"/>
      <c r="M311" s="224"/>
      <c r="N311" s="224"/>
      <c r="O311" s="224"/>
      <c r="P311" s="185"/>
      <c r="Q311" s="225"/>
      <c r="R311" s="182" t="s">
        <v>1003</v>
      </c>
      <c r="S311" s="181" t="str">
        <f t="shared" ca="1" si="33"/>
        <v/>
      </c>
      <c r="T311" s="181" t="str">
        <f ca="1">IF(B311="","",IF(ISERROR(MATCH($J311,[6]SorP!$B$1:$B$6226,0)),"",INDIRECT("'SorP'!$A$"&amp;MATCH($S311&amp;$J311,[6]SorP!C:C,0))))</f>
        <v/>
      </c>
      <c r="U311" s="201"/>
      <c r="V311" s="226" t="e">
        <f>IF(C311="",NA(),IF(OR(C311="Smelter not listed",C311="Smelter not yet identified"),MATCH($B311&amp;$D311,'[6]Smelter Look-up'!$J:$J,0),MATCH($B311&amp;$C311,'[6]Smelter Look-up'!$J:$J,0)))</f>
        <v>#N/A</v>
      </c>
      <c r="X311" s="227">
        <f t="shared" si="31"/>
        <v>0</v>
      </c>
      <c r="AB311" s="228" t="str">
        <f t="shared" si="32"/>
        <v/>
      </c>
    </row>
    <row r="312" spans="1:28" s="227" customFormat="1" ht="20.100000000000001" customHeight="1">
      <c r="A312" s="181"/>
      <c r="B312" s="182"/>
      <c r="C312" s="186"/>
      <c r="D312" s="230"/>
      <c r="E312" s="182"/>
      <c r="F312" s="182"/>
      <c r="G312" s="182"/>
      <c r="H312" s="183"/>
      <c r="I312" s="184"/>
      <c r="J312" s="184"/>
      <c r="K312" s="224"/>
      <c r="L312" s="224"/>
      <c r="M312" s="224"/>
      <c r="N312" s="224"/>
      <c r="O312" s="224"/>
      <c r="P312" s="185"/>
      <c r="Q312" s="225"/>
      <c r="R312" s="182" t="s">
        <v>1131</v>
      </c>
      <c r="S312" s="181" t="str">
        <f t="shared" ca="1" si="33"/>
        <v/>
      </c>
      <c r="T312" s="181" t="str">
        <f ca="1">IF(B312="","",IF(ISERROR(MATCH($J312,[6]SorP!$B$1:$B$6226,0)),"",INDIRECT("'SorP'!$A$"&amp;MATCH($S312&amp;$J312,[6]SorP!C:C,0))))</f>
        <v/>
      </c>
      <c r="U312" s="201"/>
      <c r="V312" s="226" t="e">
        <f>IF(C312="",NA(),IF(OR(C312="Smelter not listed",C312="Smelter not yet identified"),MATCH($B312&amp;$D312,'[6]Smelter Look-up'!$J:$J,0),MATCH($B312&amp;$C312,'[6]Smelter Look-up'!$J:$J,0)))</f>
        <v>#N/A</v>
      </c>
      <c r="X312" s="227">
        <f t="shared" si="31"/>
        <v>0</v>
      </c>
      <c r="AB312" s="228" t="str">
        <f t="shared" si="32"/>
        <v/>
      </c>
    </row>
    <row r="313" spans="1:28" s="227" customFormat="1" ht="20.100000000000001" customHeight="1">
      <c r="A313" s="181"/>
      <c r="B313" s="182"/>
      <c r="C313" s="186"/>
      <c r="D313" s="230"/>
      <c r="E313" s="182"/>
      <c r="F313" s="182"/>
      <c r="G313" s="182"/>
      <c r="H313" s="183"/>
      <c r="I313" s="184"/>
      <c r="J313" s="184"/>
      <c r="K313" s="224"/>
      <c r="L313" s="224"/>
      <c r="M313" s="224"/>
      <c r="N313" s="224"/>
      <c r="O313" s="224"/>
      <c r="P313" s="185"/>
      <c r="Q313" s="225"/>
      <c r="R313" s="182" t="s">
        <v>13715</v>
      </c>
      <c r="S313" s="181" t="str">
        <f t="shared" ca="1" si="33"/>
        <v/>
      </c>
      <c r="T313" s="181" t="str">
        <f ca="1">IF(B313="","",IF(ISERROR(MATCH($J313,[6]SorP!$B$1:$B$6226,0)),"",INDIRECT("'SorP'!$A$"&amp;MATCH($S313&amp;$J313,[6]SorP!C:C,0))))</f>
        <v/>
      </c>
      <c r="U313" s="201"/>
      <c r="V313" s="226" t="e">
        <f>IF(C313="",NA(),IF(OR(C313="Smelter not listed",C313="Smelter not yet identified"),MATCH($B313&amp;$D313,'[6]Smelter Look-up'!$J:$J,0),MATCH($B313&amp;$C313,'[6]Smelter Look-up'!$J:$J,0)))</f>
        <v>#N/A</v>
      </c>
      <c r="X313" s="227">
        <f t="shared" si="31"/>
        <v>0</v>
      </c>
      <c r="AB313" s="228" t="str">
        <f t="shared" si="32"/>
        <v/>
      </c>
    </row>
    <row r="314" spans="1:28" s="227" customFormat="1" ht="20.100000000000001" customHeight="1">
      <c r="A314" s="181"/>
      <c r="B314" s="182"/>
      <c r="C314" s="186"/>
      <c r="D314" s="230"/>
      <c r="E314" s="182"/>
      <c r="F314" s="182"/>
      <c r="G314" s="182"/>
      <c r="H314" s="183"/>
      <c r="I314" s="184"/>
      <c r="J314" s="184"/>
      <c r="K314" s="224"/>
      <c r="L314" s="224"/>
      <c r="M314" s="224"/>
      <c r="N314" s="224"/>
      <c r="O314" s="224"/>
      <c r="P314" s="185"/>
      <c r="Q314" s="225"/>
      <c r="R314" s="182" t="s">
        <v>13714</v>
      </c>
      <c r="S314" s="181" t="str">
        <f t="shared" ca="1" si="33"/>
        <v/>
      </c>
      <c r="T314" s="181" t="str">
        <f ca="1">IF(B314="","",IF(ISERROR(MATCH($J314,[6]SorP!$B$1:$B$6226,0)),"",INDIRECT("'SorP'!$A$"&amp;MATCH($S314&amp;$J314,[6]SorP!C:C,0))))</f>
        <v/>
      </c>
      <c r="U314" s="201"/>
      <c r="V314" s="226" t="e">
        <f>IF(C314="",NA(),IF(OR(C314="Smelter not listed",C314="Smelter not yet identified"),MATCH($B314&amp;$D314,'[6]Smelter Look-up'!$J:$J,0),MATCH($B314&amp;$C314,'[6]Smelter Look-up'!$J:$J,0)))</f>
        <v>#N/A</v>
      </c>
      <c r="X314" s="227">
        <f t="shared" si="31"/>
        <v>0</v>
      </c>
      <c r="AB314" s="228" t="str">
        <f t="shared" si="32"/>
        <v/>
      </c>
    </row>
    <row r="315" spans="1:28" s="227" customFormat="1" ht="20.100000000000001" customHeight="1">
      <c r="A315" s="181"/>
      <c r="B315" s="182"/>
      <c r="C315" s="186"/>
      <c r="D315" s="230"/>
      <c r="E315" s="182"/>
      <c r="F315" s="182"/>
      <c r="G315" s="182"/>
      <c r="H315" s="183"/>
      <c r="I315" s="184"/>
      <c r="J315" s="184"/>
      <c r="K315" s="224"/>
      <c r="L315" s="224"/>
      <c r="M315" s="224"/>
      <c r="N315" s="224"/>
      <c r="O315" s="224"/>
      <c r="P315" s="185"/>
      <c r="Q315" s="225"/>
      <c r="R315" s="182" t="s">
        <v>1000</v>
      </c>
      <c r="S315" s="181" t="str">
        <f t="shared" ca="1" si="33"/>
        <v/>
      </c>
      <c r="T315" s="181" t="str">
        <f ca="1">IF(B315="","",IF(ISERROR(MATCH($J315,[6]SorP!$B$1:$B$6226,0)),"",INDIRECT("'SorP'!$A$"&amp;MATCH($S315&amp;$J315,[6]SorP!C:C,0))))</f>
        <v/>
      </c>
      <c r="U315" s="201"/>
      <c r="V315" s="226" t="e">
        <f>IF(C315="",NA(),IF(OR(C315="Smelter not listed",C315="Smelter not yet identified"),MATCH($B315&amp;$D315,'[6]Smelter Look-up'!$J:$J,0),MATCH($B315&amp;$C315,'[6]Smelter Look-up'!$J:$J,0)))</f>
        <v>#N/A</v>
      </c>
      <c r="X315" s="227">
        <f t="shared" si="31"/>
        <v>0</v>
      </c>
      <c r="AB315" s="228" t="str">
        <f t="shared" si="32"/>
        <v/>
      </c>
    </row>
    <row r="316" spans="1:28" s="227" customFormat="1" ht="20.100000000000001" customHeight="1">
      <c r="A316" s="181"/>
      <c r="B316" s="182"/>
      <c r="C316" s="186"/>
      <c r="D316" s="230"/>
      <c r="E316" s="182"/>
      <c r="F316" s="182"/>
      <c r="G316" s="182"/>
      <c r="H316" s="183"/>
      <c r="I316" s="184"/>
      <c r="J316" s="184"/>
      <c r="K316" s="224"/>
      <c r="L316" s="224"/>
      <c r="M316" s="224"/>
      <c r="N316" s="224"/>
      <c r="O316" s="224"/>
      <c r="P316" s="185"/>
      <c r="Q316" s="225"/>
      <c r="R316" s="182" t="s">
        <v>1365</v>
      </c>
      <c r="S316" s="181" t="str">
        <f t="shared" ca="1" si="33"/>
        <v/>
      </c>
      <c r="T316" s="181" t="str">
        <f ca="1">IF(B316="","",IF(ISERROR(MATCH($J316,[6]SorP!$B$1:$B$6226,0)),"",INDIRECT("'SorP'!$A$"&amp;MATCH($S316&amp;$J316,[6]SorP!C:C,0))))</f>
        <v/>
      </c>
      <c r="U316" s="201"/>
      <c r="V316" s="226" t="e">
        <f>IF(C316="",NA(),IF(OR(C316="Smelter not listed",C316="Smelter not yet identified"),MATCH($B316&amp;$D316,'[6]Smelter Look-up'!$J:$J,0),MATCH($B316&amp;$C316,'[6]Smelter Look-up'!$J:$J,0)))</f>
        <v>#N/A</v>
      </c>
      <c r="X316" s="227">
        <f t="shared" si="31"/>
        <v>0</v>
      </c>
      <c r="AB316" s="228" t="str">
        <f t="shared" si="32"/>
        <v/>
      </c>
    </row>
    <row r="317" spans="1:28" s="227" customFormat="1" ht="20.100000000000001" customHeight="1">
      <c r="A317" s="181"/>
      <c r="B317" s="182"/>
      <c r="C317" s="186"/>
      <c r="D317" s="230"/>
      <c r="E317" s="182"/>
      <c r="F317" s="182"/>
      <c r="G317" s="182"/>
      <c r="H317" s="183"/>
      <c r="I317" s="184"/>
      <c r="J317" s="184"/>
      <c r="K317" s="224"/>
      <c r="L317" s="224"/>
      <c r="M317" s="224"/>
      <c r="N317" s="224"/>
      <c r="O317" s="224"/>
      <c r="P317" s="185"/>
      <c r="Q317" s="225"/>
      <c r="R317" s="182" t="s">
        <v>2480</v>
      </c>
      <c r="S317" s="181" t="str">
        <f t="shared" ca="1" si="33"/>
        <v/>
      </c>
      <c r="T317" s="181" t="str">
        <f ca="1">IF(B317="","",IF(ISERROR(MATCH($J317,[6]SorP!$B$1:$B$6226,0)),"",INDIRECT("'SorP'!$A$"&amp;MATCH($S317&amp;$J317,[6]SorP!C:C,0))))</f>
        <v/>
      </c>
      <c r="U317" s="201"/>
      <c r="V317" s="226" t="e">
        <f>IF(C317="",NA(),IF(OR(C317="Smelter not listed",C317="Smelter not yet identified"),MATCH($B317&amp;$D317,'[6]Smelter Look-up'!$J:$J,0),MATCH($B317&amp;$C317,'[6]Smelter Look-up'!$J:$J,0)))</f>
        <v>#N/A</v>
      </c>
      <c r="X317" s="227">
        <f t="shared" si="31"/>
        <v>0</v>
      </c>
      <c r="AB317" s="228" t="str">
        <f t="shared" si="32"/>
        <v/>
      </c>
    </row>
    <row r="318" spans="1:28" s="227" customFormat="1" ht="20.100000000000001" customHeight="1">
      <c r="A318" s="181"/>
      <c r="B318" s="182"/>
      <c r="C318" s="186"/>
      <c r="D318" s="230"/>
      <c r="E318" s="182"/>
      <c r="F318" s="182"/>
      <c r="G318" s="182"/>
      <c r="H318" s="183"/>
      <c r="I318" s="184"/>
      <c r="J318" s="184"/>
      <c r="K318" s="224"/>
      <c r="L318" s="224"/>
      <c r="M318" s="224"/>
      <c r="N318" s="224"/>
      <c r="O318" s="224"/>
      <c r="P318" s="185"/>
      <c r="Q318" s="225"/>
      <c r="R318" s="182" t="s">
        <v>1585</v>
      </c>
      <c r="S318" s="181" t="s">
        <v>12450</v>
      </c>
      <c r="T318" s="181" t="s">
        <v>13447</v>
      </c>
      <c r="U318" s="201"/>
      <c r="V318" s="226">
        <v>185</v>
      </c>
      <c r="X318" s="227">
        <v>0</v>
      </c>
      <c r="AB318" s="228" t="s">
        <v>15889</v>
      </c>
    </row>
    <row r="319" spans="1:28" s="227" customFormat="1" ht="20.100000000000001" customHeight="1">
      <c r="A319" s="310"/>
      <c r="B319" s="311"/>
      <c r="C319" s="312"/>
      <c r="D319" s="313"/>
      <c r="E319" s="311"/>
      <c r="F319" s="311"/>
      <c r="G319" s="311"/>
      <c r="H319" s="314"/>
      <c r="I319" s="316"/>
      <c r="J319" s="316"/>
      <c r="K319" s="317"/>
      <c r="L319" s="317"/>
      <c r="M319" s="317"/>
      <c r="N319" s="317"/>
      <c r="O319" s="317"/>
      <c r="P319" s="318"/>
      <c r="Q319" s="319"/>
      <c r="R319" s="182" t="s">
        <v>1000</v>
      </c>
      <c r="S319" s="181" t="e">
        <f ca="1">IF(#REF!="","",IF(ISERROR(MATCH(#REF!,CL,0)),"Unknown",INDIRECT("'C'!$A$"&amp;MATCH(#REF!,CL,0)+1)))</f>
        <v>#REF!</v>
      </c>
      <c r="T319" s="181" t="e">
        <f ca="1">IF(#REF!="","",IF(ISERROR(MATCH(#REF!,[7]SorP!$B$1:$B$6226,0)),"",INDIRECT("'SorP'!$A$"&amp;MATCH($S319&amp;#REF!,[7]SorP!C:C,0))))</f>
        <v>#REF!</v>
      </c>
      <c r="U319" s="201"/>
      <c r="V319" s="226" t="e">
        <f>IF(#REF!="",NA(),IF(OR(#REF!="Smelter not listed",#REF!="Smelter not yet identified"),MATCH(#REF!&amp;#REF!,'[7]Smelter Look-up'!$J:$J,0),MATCH(#REF!&amp;#REF!,'[7]Smelter Look-up'!$J:$J,0)))</f>
        <v>#REF!</v>
      </c>
      <c r="X319" s="227" t="e">
        <f>IF(AND(#REF!="Smelter not listed",OR(LEN(#REF!)=0,LEN(#REF!)=0)),1,0)</f>
        <v>#REF!</v>
      </c>
      <c r="AB319" s="228" t="e">
        <f>#REF!&amp;#REF!</f>
        <v>#REF!</v>
      </c>
    </row>
    <row r="320" spans="1:28" s="227" customFormat="1" ht="20.100000000000001" customHeight="1">
      <c r="A320" s="310"/>
      <c r="B320" s="311"/>
      <c r="C320" s="312"/>
      <c r="D320" s="313"/>
      <c r="E320" s="311"/>
      <c r="F320" s="311"/>
      <c r="G320" s="311"/>
      <c r="H320" s="314"/>
      <c r="I320" s="316"/>
      <c r="J320" s="316"/>
      <c r="K320" s="317"/>
      <c r="L320" s="317"/>
      <c r="M320" s="317"/>
      <c r="N320" s="317"/>
      <c r="O320" s="317"/>
      <c r="P320" s="318"/>
      <c r="Q320" s="319"/>
      <c r="R320" s="182" t="s">
        <v>793</v>
      </c>
      <c r="S320" s="181" t="e">
        <f ca="1">IF(#REF!="","",IF(ISERROR(MATCH(#REF!,CL,0)),"Unknown",INDIRECT("'C'!$A$"&amp;MATCH(#REF!,CL,0)+1)))</f>
        <v>#REF!</v>
      </c>
      <c r="T320" s="181" t="e">
        <f ca="1">IF(#REF!="","",IF(ISERROR(MATCH(#REF!,[7]SorP!$B$1:$B$6226,0)),"",INDIRECT("'SorP'!$A$"&amp;MATCH($S320&amp;#REF!,[7]SorP!C:C,0))))</f>
        <v>#REF!</v>
      </c>
      <c r="U320" s="201"/>
      <c r="V320" s="226" t="e">
        <f>IF(#REF!="",NA(),IF(OR(#REF!="Smelter not listed",#REF!="Smelter not yet identified"),MATCH(#REF!&amp;#REF!,'[7]Smelter Look-up'!$J:$J,0),MATCH(#REF!&amp;#REF!,'[7]Smelter Look-up'!$J:$J,0)))</f>
        <v>#REF!</v>
      </c>
      <c r="X320" s="227" t="e">
        <f>IF(AND(#REF!="Smelter not listed",OR(LEN(#REF!)=0,LEN(#REF!)=0)),1,0)</f>
        <v>#REF!</v>
      </c>
      <c r="AB320" s="228" t="e">
        <f>#REF!&amp;#REF!</f>
        <v>#REF!</v>
      </c>
    </row>
    <row r="321" spans="1:28" s="227" customFormat="1" ht="20.100000000000001" customHeight="1">
      <c r="A321" s="181"/>
      <c r="B321" s="182"/>
      <c r="C321" s="186"/>
      <c r="D321" s="230"/>
      <c r="E321" s="182"/>
      <c r="F321" s="182"/>
      <c r="G321" s="182"/>
      <c r="H321" s="183"/>
      <c r="I321" s="184"/>
      <c r="J321" s="184"/>
      <c r="K321" s="224"/>
      <c r="L321" s="224"/>
      <c r="M321" s="224"/>
      <c r="N321" s="224"/>
      <c r="O321" s="224"/>
      <c r="P321" s="185"/>
      <c r="Q321" s="225"/>
      <c r="R321" s="182" t="s">
        <v>15881</v>
      </c>
      <c r="S321" s="181" t="e">
        <f ca="1">IF(#REF!="","",IF(ISERROR(MATCH(#REF!,CL,0)),"Unknown",INDIRECT("'C'!$A$"&amp;MATCH(#REF!,CL,0)+1)))</f>
        <v>#REF!</v>
      </c>
      <c r="T321" s="181" t="e">
        <f ca="1">IF(#REF!="","",IF(ISERROR(MATCH(#REF!,[7]SorP!$B$1:$B$6226,0)),"",INDIRECT("'SorP'!$A$"&amp;MATCH($S321&amp;#REF!,[7]SorP!C:C,0))))</f>
        <v>#REF!</v>
      </c>
      <c r="U321" s="201"/>
      <c r="V321" s="226" t="e">
        <f>IF(#REF!="",NA(),IF(OR(#REF!="Smelter not listed",#REF!="Smelter not yet identified"),MATCH(#REF!&amp;#REF!,'[7]Smelter Look-up'!$J:$J,0),MATCH(#REF!&amp;#REF!,'[7]Smelter Look-up'!$J:$J,0)))</f>
        <v>#REF!</v>
      </c>
      <c r="X321" s="227" t="e">
        <f>IF(AND(#REF!="Smelter not listed",OR(LEN(#REF!)=0,LEN(#REF!)=0)),1,0)</f>
        <v>#REF!</v>
      </c>
      <c r="AB321" s="228" t="e">
        <f>#REF!&amp;#REF!</f>
        <v>#REF!</v>
      </c>
    </row>
    <row r="322" spans="1:28" s="227" customFormat="1" ht="20.100000000000001" customHeight="1">
      <c r="A322" s="323"/>
      <c r="B322" s="182"/>
      <c r="C322" s="186"/>
      <c r="D322" s="324"/>
      <c r="E322" s="182"/>
      <c r="F322" s="182"/>
      <c r="G322" s="182"/>
      <c r="H322" s="183"/>
      <c r="I322" s="184"/>
      <c r="J322" s="184"/>
      <c r="K322" s="224"/>
      <c r="L322" s="224"/>
      <c r="M322" s="224"/>
      <c r="N322" s="224"/>
      <c r="O322" s="224"/>
      <c r="P322" s="185"/>
      <c r="Q322" s="225"/>
      <c r="R322" s="182" t="s">
        <v>15881</v>
      </c>
      <c r="S322" s="181" t="e">
        <f ca="1">IF(#REF!="","",IF(ISERROR(MATCH(#REF!,CL,0)),"Unknown",INDIRECT("'C'!$A$"&amp;MATCH(#REF!,CL,0)+1)))</f>
        <v>#REF!</v>
      </c>
      <c r="T322" s="181" t="e">
        <f ca="1">IF(#REF!="","",IF(ISERROR(MATCH(#REF!,[7]SorP!$B$1:$B$6226,0)),"",INDIRECT("'SorP'!$A$"&amp;MATCH($S322&amp;#REF!,[7]SorP!C:C,0))))</f>
        <v>#REF!</v>
      </c>
      <c r="U322" s="201"/>
      <c r="V322" s="226" t="e">
        <f>IF(#REF!="",NA(),IF(OR(#REF!="Smelter not listed",#REF!="Smelter not yet identified"),MATCH(#REF!&amp;#REF!,'[7]Smelter Look-up'!$J:$J,0),MATCH(#REF!&amp;#REF!,'[7]Smelter Look-up'!$J:$J,0)))</f>
        <v>#REF!</v>
      </c>
      <c r="X322" s="227" t="e">
        <f>IF(AND(#REF!="Smelter not listed",OR(LEN(#REF!)=0,LEN(#REF!)=0)),1,0)</f>
        <v>#REF!</v>
      </c>
      <c r="AB322" s="228" t="e">
        <f>#REF!&amp;#REF!</f>
        <v>#REF!</v>
      </c>
    </row>
    <row r="323" spans="1:28" s="227" customFormat="1" ht="20.100000000000001" customHeight="1">
      <c r="A323" s="262"/>
      <c r="B323" s="182"/>
      <c r="C323" s="186"/>
      <c r="D323" s="230"/>
      <c r="E323" s="182"/>
      <c r="F323" s="182"/>
      <c r="G323" s="182"/>
      <c r="H323" s="183"/>
      <c r="I323" s="184"/>
      <c r="J323" s="184"/>
      <c r="K323" s="224"/>
      <c r="L323" s="224"/>
      <c r="M323" s="224"/>
      <c r="N323" s="224"/>
      <c r="O323" s="224"/>
      <c r="P323" s="185"/>
      <c r="Q323" s="225"/>
      <c r="R323" s="182" t="s">
        <v>1199</v>
      </c>
      <c r="S323" s="181" t="e">
        <f ca="1">IF(#REF!="","",IF(ISERROR(MATCH(#REF!,CL,0)),"Unknown",INDIRECT("'C'!$A$"&amp;MATCH(#REF!,CL,0)+1)))</f>
        <v>#REF!</v>
      </c>
      <c r="T323" s="181" t="e">
        <f ca="1">IF(#REF!="","",IF(ISERROR(MATCH(#REF!,[7]SorP!$B$1:$B$6226,0)),"",INDIRECT("'SorP'!$A$"&amp;MATCH($S323&amp;#REF!,[7]SorP!C:C,0))))</f>
        <v>#REF!</v>
      </c>
      <c r="U323" s="201"/>
      <c r="V323" s="226" t="e">
        <f>IF(#REF!="",NA(),IF(OR(#REF!="Smelter not listed",#REF!="Smelter not yet identified"),MATCH(#REF!&amp;#REF!,'[7]Smelter Look-up'!$J:$J,0),MATCH(#REF!&amp;#REF!,'[7]Smelter Look-up'!$J:$J,0)))</f>
        <v>#REF!</v>
      </c>
      <c r="X323" s="227" t="e">
        <f>IF(AND(#REF!="Smelter not listed",OR(LEN(#REF!)=0,LEN(#REF!)=0)),1,0)</f>
        <v>#REF!</v>
      </c>
      <c r="AB323" s="228" t="e">
        <f>#REF!&amp;#REF!</f>
        <v>#REF!</v>
      </c>
    </row>
    <row r="324" spans="1:28" s="227" customFormat="1" ht="20.100000000000001" customHeight="1">
      <c r="A324" s="181"/>
      <c r="B324" s="182"/>
      <c r="C324" s="186"/>
      <c r="D324" s="230"/>
      <c r="E324" s="182"/>
      <c r="F324" s="182"/>
      <c r="G324" s="182"/>
      <c r="H324" s="183"/>
      <c r="I324" s="184"/>
      <c r="J324" s="184"/>
      <c r="K324" s="224"/>
      <c r="L324" s="224"/>
      <c r="M324" s="224"/>
      <c r="N324" s="224"/>
      <c r="O324" s="224"/>
      <c r="P324" s="185"/>
      <c r="Q324" s="225"/>
      <c r="R324" s="182" t="s">
        <v>15881</v>
      </c>
      <c r="S324" s="181" t="e">
        <f ca="1">IF(#REF!="","",IF(ISERROR(MATCH(#REF!,CL,0)),"Unknown",INDIRECT("'C'!$A$"&amp;MATCH(#REF!,CL,0)+1)))</f>
        <v>#REF!</v>
      </c>
      <c r="T324" s="181" t="e">
        <f ca="1">IF(#REF!="","",IF(ISERROR(MATCH(#REF!,[7]SorP!$B$1:$B$6226,0)),"",INDIRECT("'SorP'!$A$"&amp;MATCH($S324&amp;#REF!,[7]SorP!C:C,0))))</f>
        <v>#REF!</v>
      </c>
      <c r="U324" s="201"/>
      <c r="V324" s="226" t="e">
        <f>IF(#REF!="",NA(),IF(OR(#REF!="Smelter not listed",#REF!="Smelter not yet identified"),MATCH(#REF!&amp;#REF!,'[7]Smelter Look-up'!$J:$J,0),MATCH(#REF!&amp;#REF!,'[7]Smelter Look-up'!$J:$J,0)))</f>
        <v>#REF!</v>
      </c>
      <c r="X324" s="227" t="e">
        <f>IF(AND(#REF!="Smelter not listed",OR(LEN(#REF!)=0,LEN(#REF!)=0)),1,0)</f>
        <v>#REF!</v>
      </c>
      <c r="AB324" s="228" t="e">
        <f>#REF!&amp;#REF!</f>
        <v>#REF!</v>
      </c>
    </row>
    <row r="325" spans="1:28" s="227" customFormat="1" ht="20.100000000000001" customHeight="1">
      <c r="A325" s="181"/>
      <c r="B325" s="182"/>
      <c r="C325" s="186"/>
      <c r="D325" s="230"/>
      <c r="E325" s="182"/>
      <c r="F325" s="182"/>
      <c r="G325" s="182"/>
      <c r="H325" s="183"/>
      <c r="I325" s="184"/>
      <c r="J325" s="184"/>
      <c r="K325" s="224"/>
      <c r="L325" s="224"/>
      <c r="M325" s="224"/>
      <c r="N325" s="224"/>
      <c r="O325" s="224"/>
      <c r="P325" s="185"/>
      <c r="Q325" s="225"/>
      <c r="R325" s="182" t="s">
        <v>15881</v>
      </c>
      <c r="S325" s="181" t="e">
        <f ca="1">IF(#REF!="","",IF(ISERROR(MATCH(#REF!,CL,0)),"Unknown",INDIRECT("'C'!$A$"&amp;MATCH(#REF!,CL,0)+1)))</f>
        <v>#REF!</v>
      </c>
      <c r="T325" s="181" t="e">
        <f ca="1">IF(#REF!="","",IF(ISERROR(MATCH(#REF!,[7]SorP!$B$1:$B$6226,0)),"",INDIRECT("'SorP'!$A$"&amp;MATCH($S325&amp;#REF!,[7]SorP!C:C,0))))</f>
        <v>#REF!</v>
      </c>
      <c r="U325" s="201"/>
      <c r="V325" s="226" t="e">
        <f>IF(#REF!="",NA(),IF(OR(#REF!="Smelter not listed",#REF!="Smelter not yet identified"),MATCH(#REF!&amp;#REF!,'[7]Smelter Look-up'!$J:$J,0),MATCH(#REF!&amp;#REF!,'[7]Smelter Look-up'!$J:$J,0)))</f>
        <v>#REF!</v>
      </c>
      <c r="X325" s="227" t="e">
        <f>IF(AND(#REF!="Smelter not listed",OR(LEN(#REF!)=0,LEN(#REF!)=0)),1,0)</f>
        <v>#REF!</v>
      </c>
      <c r="AB325" s="228" t="e">
        <f>#REF!&amp;#REF!</f>
        <v>#REF!</v>
      </c>
    </row>
    <row r="326" spans="1:28" s="227" customFormat="1" ht="20.100000000000001" customHeight="1">
      <c r="A326" s="181"/>
      <c r="B326" s="182"/>
      <c r="C326" s="186"/>
      <c r="D326" s="230"/>
      <c r="E326" s="182"/>
      <c r="F326" s="182"/>
      <c r="G326" s="182"/>
      <c r="H326" s="183"/>
      <c r="I326" s="184"/>
      <c r="J326" s="184"/>
      <c r="K326" s="224"/>
      <c r="L326" s="224"/>
      <c r="M326" s="224"/>
      <c r="N326" s="224"/>
      <c r="O326" s="224"/>
      <c r="P326" s="185"/>
      <c r="Q326" s="225"/>
      <c r="R326" s="182" t="s">
        <v>2452</v>
      </c>
      <c r="S326" s="181" t="e">
        <f ca="1">IF(#REF!="","",IF(ISERROR(MATCH(#REF!,CL,0)),"Unknown",INDIRECT("'C'!$A$"&amp;MATCH(#REF!,CL,0)+1)))</f>
        <v>#REF!</v>
      </c>
      <c r="T326" s="181" t="e">
        <f ca="1">IF(#REF!="","",IF(ISERROR(MATCH(#REF!,[7]SorP!$B$1:$B$6226,0)),"",INDIRECT("'SorP'!$A$"&amp;MATCH($S326&amp;#REF!,[7]SorP!C:C,0))))</f>
        <v>#REF!</v>
      </c>
      <c r="U326" s="201"/>
      <c r="V326" s="226" t="e">
        <f>IF(#REF!="",NA(),IF(OR(#REF!="Smelter not listed",#REF!="Smelter not yet identified"),MATCH(#REF!&amp;#REF!,'[7]Smelter Look-up'!$J:$J,0),MATCH(#REF!&amp;#REF!,'[7]Smelter Look-up'!$J:$J,0)))</f>
        <v>#REF!</v>
      </c>
      <c r="X326" s="227" t="e">
        <f>IF(AND(#REF!="Smelter not listed",OR(LEN(#REF!)=0,LEN(#REF!)=0)),1,0)</f>
        <v>#REF!</v>
      </c>
      <c r="AB326" s="228" t="e">
        <f>#REF!&amp;#REF!</f>
        <v>#REF!</v>
      </c>
    </row>
    <row r="327" spans="1:28" s="227" customFormat="1" ht="20.100000000000001" customHeight="1">
      <c r="A327" s="181"/>
      <c r="B327" s="182"/>
      <c r="C327" s="186"/>
      <c r="D327" s="230"/>
      <c r="E327" s="182"/>
      <c r="F327" s="182"/>
      <c r="G327" s="182"/>
      <c r="H327" s="183"/>
      <c r="I327" s="184"/>
      <c r="J327" s="184"/>
      <c r="K327" s="224"/>
      <c r="L327" s="224"/>
      <c r="M327" s="224"/>
      <c r="N327" s="224"/>
      <c r="O327" s="224"/>
      <c r="P327" s="185"/>
      <c r="Q327" s="225"/>
      <c r="R327" s="182" t="s">
        <v>15881</v>
      </c>
      <c r="S327" s="181" t="e">
        <f ca="1">IF(#REF!="","",IF(ISERROR(MATCH(#REF!,CL,0)),"Unknown",INDIRECT("'C'!$A$"&amp;MATCH(#REF!,CL,0)+1)))</f>
        <v>#REF!</v>
      </c>
      <c r="T327" s="181" t="e">
        <f ca="1">IF(#REF!="","",IF(ISERROR(MATCH(#REF!,[7]SorP!$B$1:$B$6226,0)),"",INDIRECT("'SorP'!$A$"&amp;MATCH($S327&amp;#REF!,[7]SorP!C:C,0))))</f>
        <v>#REF!</v>
      </c>
      <c r="U327" s="201"/>
      <c r="V327" s="226" t="e">
        <f>IF(#REF!="",NA(),IF(OR(#REF!="Smelter not listed",#REF!="Smelter not yet identified"),MATCH(#REF!&amp;#REF!,'[7]Smelter Look-up'!$J:$J,0),MATCH(#REF!&amp;#REF!,'[7]Smelter Look-up'!$J:$J,0)))</f>
        <v>#REF!</v>
      </c>
      <c r="X327" s="227" t="e">
        <f>IF(AND(#REF!="Smelter not listed",OR(LEN(#REF!)=0,LEN(#REF!)=0)),1,0)</f>
        <v>#REF!</v>
      </c>
      <c r="AB327" s="228" t="e">
        <f>#REF!&amp;#REF!</f>
        <v>#REF!</v>
      </c>
    </row>
    <row r="328" spans="1:28" s="227" customFormat="1" ht="20.100000000000001" customHeight="1">
      <c r="A328" s="181"/>
      <c r="B328" s="182"/>
      <c r="C328" s="186"/>
      <c r="D328" s="230"/>
      <c r="E328" s="182"/>
      <c r="F328" s="182"/>
      <c r="G328" s="182"/>
      <c r="H328" s="183"/>
      <c r="I328" s="184"/>
      <c r="J328" s="184"/>
      <c r="K328" s="224"/>
      <c r="L328" s="224"/>
      <c r="M328" s="224"/>
      <c r="N328" s="224"/>
      <c r="O328" s="224"/>
      <c r="P328" s="185"/>
      <c r="Q328" s="225"/>
      <c r="R328" s="182" t="s">
        <v>886</v>
      </c>
      <c r="S328" s="181" t="e">
        <f ca="1">IF(#REF!="","",IF(ISERROR(MATCH(#REF!,CL,0)),"Unknown",INDIRECT("'C'!$A$"&amp;MATCH(#REF!,CL,0)+1)))</f>
        <v>#REF!</v>
      </c>
      <c r="T328" s="181" t="e">
        <f ca="1">IF(#REF!="","",IF(ISERROR(MATCH(#REF!,[7]SorP!$B$1:$B$6226,0)),"",INDIRECT("'SorP'!$A$"&amp;MATCH($S328&amp;#REF!,[7]SorP!C:C,0))))</f>
        <v>#REF!</v>
      </c>
      <c r="U328" s="201"/>
      <c r="V328" s="226" t="e">
        <f>IF(#REF!="",NA(),IF(OR(#REF!="Smelter not listed",#REF!="Smelter not yet identified"),MATCH(#REF!&amp;#REF!,'[7]Smelter Look-up'!$J:$J,0),MATCH(#REF!&amp;#REF!,'[7]Smelter Look-up'!$J:$J,0)))</f>
        <v>#REF!</v>
      </c>
      <c r="X328" s="227" t="e">
        <f>IF(AND(#REF!="Smelter not listed",OR(LEN(#REF!)=0,LEN(#REF!)=0)),1,0)</f>
        <v>#REF!</v>
      </c>
      <c r="AB328" s="228" t="e">
        <f>#REF!&amp;#REF!</f>
        <v>#REF!</v>
      </c>
    </row>
    <row r="329" spans="1:28" s="227" customFormat="1" ht="20.100000000000001" customHeight="1">
      <c r="A329" s="181"/>
      <c r="B329" s="182"/>
      <c r="C329" s="186"/>
      <c r="D329" s="230"/>
      <c r="E329" s="182"/>
      <c r="F329" s="182"/>
      <c r="G329" s="182"/>
      <c r="H329" s="183"/>
      <c r="I329" s="184"/>
      <c r="J329" s="184"/>
      <c r="K329" s="224"/>
      <c r="L329" s="224"/>
      <c r="M329" s="224"/>
      <c r="N329" s="224"/>
      <c r="O329" s="224"/>
      <c r="P329" s="185"/>
      <c r="Q329" s="225"/>
      <c r="R329" s="182" t="s">
        <v>15881</v>
      </c>
      <c r="S329" s="181" t="e">
        <f ca="1">IF(#REF!="","",IF(ISERROR(MATCH(#REF!,CL,0)),"Unknown",INDIRECT("'C'!$A$"&amp;MATCH(#REF!,CL,0)+1)))</f>
        <v>#REF!</v>
      </c>
      <c r="T329" s="181" t="e">
        <f ca="1">IF(#REF!="","",IF(ISERROR(MATCH(#REF!,[7]SorP!$B$1:$B$6226,0)),"",INDIRECT("'SorP'!$A$"&amp;MATCH($S329&amp;#REF!,[7]SorP!C:C,0))))</f>
        <v>#REF!</v>
      </c>
      <c r="U329" s="201"/>
      <c r="V329" s="226" t="e">
        <f>IF(#REF!="",NA(),IF(OR(#REF!="Smelter not listed",#REF!="Smelter not yet identified"),MATCH(#REF!&amp;#REF!,'[7]Smelter Look-up'!$J:$J,0),MATCH(#REF!&amp;#REF!,'[7]Smelter Look-up'!$J:$J,0)))</f>
        <v>#REF!</v>
      </c>
      <c r="X329" s="227" t="e">
        <f>IF(AND(#REF!="Smelter not listed",OR(LEN(#REF!)=0,LEN(#REF!)=0)),1,0)</f>
        <v>#REF!</v>
      </c>
      <c r="AB329" s="228" t="e">
        <f>#REF!&amp;#REF!</f>
        <v>#REF!</v>
      </c>
    </row>
    <row r="330" spans="1:28" s="227" customFormat="1" ht="20.100000000000001" customHeight="1">
      <c r="A330" s="181"/>
      <c r="B330" s="182"/>
      <c r="C330" s="186"/>
      <c r="D330" s="230"/>
      <c r="E330" s="182"/>
      <c r="F330" s="182"/>
      <c r="G330" s="182"/>
      <c r="H330" s="183"/>
      <c r="I330" s="184"/>
      <c r="J330" s="184"/>
      <c r="K330" s="224"/>
      <c r="L330" s="224"/>
      <c r="M330" s="224"/>
      <c r="N330" s="224"/>
      <c r="O330" s="224"/>
      <c r="P330" s="185"/>
      <c r="Q330" s="225"/>
      <c r="R330" s="182" t="s">
        <v>15881</v>
      </c>
      <c r="S330" s="181" t="e">
        <f ca="1">IF(#REF!="","",IF(ISERROR(MATCH(#REF!,CL,0)),"Unknown",INDIRECT("'C'!$A$"&amp;MATCH(#REF!,CL,0)+1)))</f>
        <v>#REF!</v>
      </c>
      <c r="T330" s="181" t="e">
        <f ca="1">IF(#REF!="","",IF(ISERROR(MATCH(#REF!,[7]SorP!$B$1:$B$6226,0)),"",INDIRECT("'SorP'!$A$"&amp;MATCH($S330&amp;#REF!,[7]SorP!C:C,0))))</f>
        <v>#REF!</v>
      </c>
      <c r="U330" s="201"/>
      <c r="V330" s="226" t="e">
        <f>IF(#REF!="",NA(),IF(OR(#REF!="Smelter not listed",#REF!="Smelter not yet identified"),MATCH(#REF!&amp;#REF!,'[7]Smelter Look-up'!$J:$J,0),MATCH(#REF!&amp;#REF!,'[7]Smelter Look-up'!$J:$J,0)))</f>
        <v>#REF!</v>
      </c>
      <c r="X330" s="227" t="e">
        <f>IF(AND(#REF!="Smelter not listed",OR(LEN(#REF!)=0,LEN(#REF!)=0)),1,0)</f>
        <v>#REF!</v>
      </c>
      <c r="AB330" s="228" t="e">
        <f>#REF!&amp;#REF!</f>
        <v>#REF!</v>
      </c>
    </row>
    <row r="331" spans="1:28" s="227" customFormat="1" ht="20.100000000000001" customHeight="1">
      <c r="A331" s="181"/>
      <c r="B331" s="182"/>
      <c r="C331" s="186"/>
      <c r="D331" s="230"/>
      <c r="E331" s="182"/>
      <c r="F331" s="182"/>
      <c r="G331" s="182"/>
      <c r="H331" s="183"/>
      <c r="I331" s="184"/>
      <c r="J331" s="184"/>
      <c r="K331" s="224"/>
      <c r="L331" s="224"/>
      <c r="M331" s="224"/>
      <c r="N331" s="224"/>
      <c r="O331" s="224"/>
      <c r="P331" s="185"/>
      <c r="Q331" s="225"/>
      <c r="R331" s="182" t="s">
        <v>2452</v>
      </c>
      <c r="S331" s="181" t="e">
        <f ca="1">IF(#REF!="","",IF(ISERROR(MATCH(#REF!,CL,0)),"Unknown",INDIRECT("'C'!$A$"&amp;MATCH(#REF!,CL,0)+1)))</f>
        <v>#REF!</v>
      </c>
      <c r="T331" s="181" t="e">
        <f ca="1">IF(#REF!="","",IF(ISERROR(MATCH(#REF!,[7]SorP!$B$1:$B$6226,0)),"",INDIRECT("'SorP'!$A$"&amp;MATCH($S331&amp;#REF!,[7]SorP!C:C,0))))</f>
        <v>#REF!</v>
      </c>
      <c r="U331" s="201"/>
      <c r="V331" s="226" t="e">
        <f>IF(#REF!="",NA(),IF(OR(#REF!="Smelter not listed",#REF!="Smelter not yet identified"),MATCH(#REF!&amp;#REF!,'[7]Smelter Look-up'!$J:$J,0),MATCH(#REF!&amp;#REF!,'[7]Smelter Look-up'!$J:$J,0)))</f>
        <v>#REF!</v>
      </c>
      <c r="X331" s="227" t="e">
        <f>IF(AND(#REF!="Smelter not listed",OR(LEN(#REF!)=0,LEN(#REF!)=0)),1,0)</f>
        <v>#REF!</v>
      </c>
      <c r="AB331" s="228" t="e">
        <f>#REF!&amp;#REF!</f>
        <v>#REF!</v>
      </c>
    </row>
    <row r="332" spans="1:28" s="227" customFormat="1" ht="20.100000000000001" customHeight="1">
      <c r="A332" s="181"/>
      <c r="B332" s="182"/>
      <c r="C332" s="186"/>
      <c r="D332" s="230"/>
      <c r="E332" s="182"/>
      <c r="F332" s="182"/>
      <c r="G332" s="182"/>
      <c r="H332" s="183"/>
      <c r="I332" s="184"/>
      <c r="J332" s="184"/>
      <c r="K332" s="224"/>
      <c r="L332" s="224"/>
      <c r="M332" s="224"/>
      <c r="N332" s="224"/>
      <c r="O332" s="224"/>
      <c r="P332" s="185"/>
      <c r="Q332" s="225"/>
      <c r="R332" s="182" t="s">
        <v>15881</v>
      </c>
      <c r="S332" s="181" t="e">
        <f ca="1">IF(#REF!="","",IF(ISERROR(MATCH(#REF!,CL,0)),"Unknown",INDIRECT("'C'!$A$"&amp;MATCH(#REF!,CL,0)+1)))</f>
        <v>#REF!</v>
      </c>
      <c r="T332" s="181" t="e">
        <f ca="1">IF(#REF!="","",IF(ISERROR(MATCH(#REF!,[7]SorP!$B$1:$B$6226,0)),"",INDIRECT("'SorP'!$A$"&amp;MATCH($S332&amp;#REF!,[7]SorP!C:C,0))))</f>
        <v>#REF!</v>
      </c>
      <c r="U332" s="201"/>
      <c r="V332" s="226" t="e">
        <f>IF(#REF!="",NA(),IF(OR(#REF!="Smelter not listed",#REF!="Smelter not yet identified"),MATCH(#REF!&amp;#REF!,'[7]Smelter Look-up'!$J:$J,0),MATCH(#REF!&amp;#REF!,'[7]Smelter Look-up'!$J:$J,0)))</f>
        <v>#REF!</v>
      </c>
      <c r="X332" s="227" t="e">
        <f>IF(AND(#REF!="Smelter not listed",OR(LEN(#REF!)=0,LEN(#REF!)=0)),1,0)</f>
        <v>#REF!</v>
      </c>
      <c r="AB332" s="228" t="e">
        <f>#REF!&amp;#REF!</f>
        <v>#REF!</v>
      </c>
    </row>
    <row r="333" spans="1:28" s="227" customFormat="1" ht="23.25" customHeight="1">
      <c r="A333" s="181"/>
      <c r="B333" s="182"/>
      <c r="C333" s="186"/>
      <c r="D333" s="230"/>
      <c r="E333" s="182"/>
      <c r="F333" s="182"/>
      <c r="G333" s="182"/>
      <c r="H333" s="183"/>
      <c r="I333" s="184"/>
      <c r="J333" s="184"/>
      <c r="K333" s="224"/>
      <c r="L333" s="224"/>
      <c r="M333" s="224"/>
      <c r="N333" s="224"/>
      <c r="O333" s="224"/>
      <c r="P333" s="185"/>
      <c r="Q333" s="225"/>
      <c r="R333" s="182" t="s">
        <v>15881</v>
      </c>
      <c r="S333" s="181" t="e">
        <f ca="1">IF(#REF!="","",IF(ISERROR(MATCH(#REF!,CL,0)),"Unknown",INDIRECT("'C'!$A$"&amp;MATCH(#REF!,CL,0)+1)))</f>
        <v>#REF!</v>
      </c>
      <c r="T333" s="181" t="e">
        <f ca="1">IF(#REF!="","",IF(ISERROR(MATCH(#REF!,[7]SorP!$B$1:$B$6226,0)),"",INDIRECT("'SorP'!$A$"&amp;MATCH($S333&amp;#REF!,[7]SorP!C:C,0))))</f>
        <v>#REF!</v>
      </c>
      <c r="U333" s="201"/>
      <c r="V333" s="226" t="e">
        <f>IF(#REF!="",NA(),IF(OR(#REF!="Smelter not listed",#REF!="Smelter not yet identified"),MATCH(#REF!&amp;#REF!,'[7]Smelter Look-up'!$J:$J,0),MATCH(#REF!&amp;#REF!,'[7]Smelter Look-up'!$J:$J,0)))</f>
        <v>#REF!</v>
      </c>
      <c r="X333" s="227" t="e">
        <f>IF(AND(#REF!="Smelter not listed",OR(LEN(#REF!)=0,LEN(#REF!)=0)),1,0)</f>
        <v>#REF!</v>
      </c>
      <c r="AB333" s="228" t="e">
        <f>#REF!&amp;#REF!</f>
        <v>#REF!</v>
      </c>
    </row>
    <row r="334" spans="1:28" s="227" customFormat="1" ht="21.75" customHeight="1">
      <c r="A334" s="181"/>
      <c r="B334" s="182"/>
      <c r="C334" s="186"/>
      <c r="D334" s="230"/>
      <c r="E334" s="182"/>
      <c r="F334" s="182"/>
      <c r="G334" s="182"/>
      <c r="H334" s="183"/>
      <c r="I334" s="184"/>
      <c r="J334" s="184"/>
      <c r="K334" s="224"/>
      <c r="L334" s="224"/>
      <c r="M334" s="224"/>
      <c r="N334" s="224"/>
      <c r="O334" s="224"/>
      <c r="P334" s="185"/>
      <c r="Q334" s="225"/>
      <c r="R334" s="182" t="s">
        <v>15881</v>
      </c>
      <c r="S334" s="181" t="e">
        <f ca="1">IF(#REF!="","",IF(ISERROR(MATCH(#REF!,CL,0)),"Unknown",INDIRECT("'C'!$A$"&amp;MATCH(#REF!,CL,0)+1)))</f>
        <v>#REF!</v>
      </c>
      <c r="T334" s="181" t="e">
        <f ca="1">IF(#REF!="","",IF(ISERROR(MATCH(#REF!,[7]SorP!$B$1:$B$6226,0)),"",INDIRECT("'SorP'!$A$"&amp;MATCH($S334&amp;#REF!,[7]SorP!C:C,0))))</f>
        <v>#REF!</v>
      </c>
      <c r="U334" s="201"/>
      <c r="V334" s="226" t="e">
        <f>IF(#REF!="",NA(),IF(OR(#REF!="Smelter not listed",#REF!="Smelter not yet identified"),MATCH(#REF!&amp;#REF!,'[7]Smelter Look-up'!$J:$J,0),MATCH(#REF!&amp;#REF!,'[7]Smelter Look-up'!$J:$J,0)))</f>
        <v>#REF!</v>
      </c>
      <c r="X334" s="227" t="e">
        <f>IF(AND(#REF!="Smelter not listed",OR(LEN(#REF!)=0,LEN(#REF!)=0)),1,0)</f>
        <v>#REF!</v>
      </c>
      <c r="AB334" s="228" t="e">
        <f>#REF!&amp;#REF!</f>
        <v>#REF!</v>
      </c>
    </row>
    <row r="335" spans="1:28" s="227" customFormat="1" ht="24" customHeight="1">
      <c r="A335" s="181"/>
      <c r="B335" s="182"/>
      <c r="C335" s="186"/>
      <c r="D335" s="230"/>
      <c r="E335" s="182"/>
      <c r="F335" s="182"/>
      <c r="G335" s="182"/>
      <c r="H335" s="183"/>
      <c r="I335" s="184"/>
      <c r="J335" s="184"/>
      <c r="K335" s="224"/>
      <c r="L335" s="224"/>
      <c r="M335" s="224"/>
      <c r="N335" s="224"/>
      <c r="O335" s="224"/>
      <c r="P335" s="185"/>
      <c r="Q335" s="225"/>
      <c r="R335" s="182" t="s">
        <v>15881</v>
      </c>
      <c r="S335" s="181" t="e">
        <f ca="1">IF(#REF!="","",IF(ISERROR(MATCH(#REF!,CL,0)),"Unknown",INDIRECT("'C'!$A$"&amp;MATCH(#REF!,CL,0)+1)))</f>
        <v>#REF!</v>
      </c>
      <c r="T335" s="181" t="e">
        <f ca="1">IF(#REF!="","",IF(ISERROR(MATCH(#REF!,[7]SorP!$B$1:$B$6226,0)),"",INDIRECT("'SorP'!$A$"&amp;MATCH($S335&amp;#REF!,[7]SorP!C:C,0))))</f>
        <v>#REF!</v>
      </c>
      <c r="U335" s="201"/>
      <c r="V335" s="226" t="e">
        <f>IF(#REF!="",NA(),IF(OR(#REF!="Smelter not listed",#REF!="Smelter not yet identified"),MATCH(#REF!&amp;#REF!,'[7]Smelter Look-up'!$J:$J,0),MATCH(#REF!&amp;#REF!,'[7]Smelter Look-up'!$J:$J,0)))</f>
        <v>#REF!</v>
      </c>
      <c r="X335" s="227" t="e">
        <f>IF(AND(#REF!="Smelter not listed",OR(LEN(#REF!)=0,LEN(#REF!)=0)),1,0)</f>
        <v>#REF!</v>
      </c>
      <c r="AB335" s="228" t="e">
        <f>#REF!&amp;#REF!</f>
        <v>#REF!</v>
      </c>
    </row>
    <row r="336" spans="1:28" s="227" customFormat="1" ht="30" customHeight="1">
      <c r="A336" s="181"/>
      <c r="B336" s="182"/>
      <c r="C336" s="186"/>
      <c r="D336" s="230"/>
      <c r="E336" s="182"/>
      <c r="F336" s="182"/>
      <c r="G336" s="182"/>
      <c r="H336" s="183"/>
      <c r="I336" s="184"/>
      <c r="J336" s="184"/>
      <c r="K336" s="224"/>
      <c r="L336" s="224"/>
      <c r="M336" s="224"/>
      <c r="N336" s="224"/>
      <c r="O336" s="224"/>
      <c r="P336" s="185"/>
      <c r="Q336" s="225"/>
      <c r="R336" s="182" t="s">
        <v>15881</v>
      </c>
      <c r="S336" s="181" t="e">
        <f ca="1">IF(#REF!="","",IF(ISERROR(MATCH(#REF!,CL,0)),"Unknown",INDIRECT("'C'!$A$"&amp;MATCH(#REF!,CL,0)+1)))</f>
        <v>#REF!</v>
      </c>
      <c r="T336" s="181" t="e">
        <f ca="1">IF(#REF!="","",IF(ISERROR(MATCH(#REF!,[7]SorP!$B$1:$B$6226,0)),"",INDIRECT("'SorP'!$A$"&amp;MATCH($S336&amp;#REF!,[7]SorP!C:C,0))))</f>
        <v>#REF!</v>
      </c>
      <c r="U336" s="201"/>
      <c r="V336" s="226" t="e">
        <f>IF(#REF!="",NA(),IF(OR(#REF!="Smelter not listed",#REF!="Smelter not yet identified"),MATCH(#REF!&amp;#REF!,'[7]Smelter Look-up'!$J:$J,0),MATCH(#REF!&amp;#REF!,'[7]Smelter Look-up'!$J:$J,0)))</f>
        <v>#REF!</v>
      </c>
      <c r="X336" s="227" t="e">
        <f>IF(AND(#REF!="Smelter not listed",OR(LEN(#REF!)=0,LEN(#REF!)=0)),1,0)</f>
        <v>#REF!</v>
      </c>
      <c r="AB336" s="228" t="e">
        <f>#REF!&amp;#REF!</f>
        <v>#REF!</v>
      </c>
    </row>
    <row r="337" spans="1:34" s="227" customFormat="1" ht="20.25" customHeight="1">
      <c r="A337" s="181"/>
      <c r="B337" s="182"/>
      <c r="C337" s="186"/>
      <c r="D337" s="230"/>
      <c r="E337" s="182"/>
      <c r="F337" s="182"/>
      <c r="G337" s="182"/>
      <c r="H337" s="183"/>
      <c r="I337" s="184"/>
      <c r="J337" s="184"/>
      <c r="K337" s="224"/>
      <c r="L337" s="224"/>
      <c r="M337" s="224"/>
      <c r="N337" s="224"/>
      <c r="O337" s="224"/>
      <c r="P337" s="185"/>
      <c r="Q337" s="225"/>
      <c r="R337" s="182" t="s">
        <v>15881</v>
      </c>
      <c r="S337" s="181" t="e">
        <f ca="1">IF(#REF!="","",IF(ISERROR(MATCH(#REF!,CL,0)),"Unknown",INDIRECT("'C'!$A$"&amp;MATCH(#REF!,CL,0)+1)))</f>
        <v>#REF!</v>
      </c>
      <c r="T337" s="181" t="e">
        <f ca="1">IF(#REF!="","",IF(ISERROR(MATCH(#REF!,[7]SorP!$B$1:$B$6226,0)),"",INDIRECT("'SorP'!$A$"&amp;MATCH($S337&amp;#REF!,[7]SorP!C:C,0))))</f>
        <v>#REF!</v>
      </c>
      <c r="U337" s="201"/>
      <c r="V337" s="226" t="e">
        <f>IF(#REF!="",NA(),IF(OR(#REF!="Smelter not listed",#REF!="Smelter not yet identified"),MATCH(#REF!&amp;#REF!,'[7]Smelter Look-up'!$J:$J,0),MATCH(#REF!&amp;#REF!,'[7]Smelter Look-up'!$J:$J,0)))</f>
        <v>#REF!</v>
      </c>
      <c r="X337" s="227" t="e">
        <f>IF(AND(#REF!="Smelter not listed",OR(LEN(#REF!)=0,LEN(#REF!)=0)),1,0)</f>
        <v>#REF!</v>
      </c>
      <c r="AB337" s="228" t="e">
        <f>#REF!&amp;#REF!</f>
        <v>#REF!</v>
      </c>
    </row>
    <row r="338" spans="1:34" s="227" customFormat="1" ht="21.75" customHeight="1">
      <c r="A338" s="181"/>
      <c r="B338" s="182"/>
      <c r="C338" s="186"/>
      <c r="D338" s="230"/>
      <c r="E338" s="182"/>
      <c r="F338" s="182"/>
      <c r="G338" s="182"/>
      <c r="H338" s="183"/>
      <c r="I338" s="184"/>
      <c r="J338" s="184"/>
      <c r="K338" s="224"/>
      <c r="L338" s="224"/>
      <c r="M338" s="224"/>
      <c r="N338" s="224"/>
      <c r="O338" s="224"/>
      <c r="P338" s="185"/>
      <c r="Q338" s="225"/>
      <c r="R338" s="182" t="s">
        <v>15881</v>
      </c>
      <c r="S338" s="181" t="e">
        <f ca="1">IF(#REF!="","",IF(ISERROR(MATCH(#REF!,CL,0)),"Unknown",INDIRECT("'C'!$A$"&amp;MATCH(#REF!,CL,0)+1)))</f>
        <v>#REF!</v>
      </c>
      <c r="T338" s="181" t="e">
        <f ca="1">IF(#REF!="","",IF(ISERROR(MATCH(#REF!,[7]SorP!$B$1:$B$6226,0)),"",INDIRECT("'SorP'!$A$"&amp;MATCH($S338&amp;#REF!,[7]SorP!C:C,0))))</f>
        <v>#REF!</v>
      </c>
      <c r="U338" s="201"/>
      <c r="V338" s="226" t="e">
        <f>IF(#REF!="",NA(),IF(OR(#REF!="Smelter not listed",#REF!="Smelter not yet identified"),MATCH(#REF!&amp;#REF!,'[7]Smelter Look-up'!$J:$J,0),MATCH(#REF!&amp;#REF!,'[7]Smelter Look-up'!$J:$J,0)))</f>
        <v>#REF!</v>
      </c>
      <c r="X338" s="227" t="e">
        <f>IF(AND(#REF!="Smelter not listed",OR(LEN(#REF!)=0,LEN(#REF!)=0)),1,0)</f>
        <v>#REF!</v>
      </c>
      <c r="AB338" s="228" t="e">
        <f>#REF!&amp;#REF!</f>
        <v>#REF!</v>
      </c>
    </row>
    <row r="339" spans="1:34" s="227" customFormat="1" ht="23.25" customHeight="1">
      <c r="A339" s="181"/>
      <c r="B339" s="182"/>
      <c r="C339" s="186"/>
      <c r="D339" s="230"/>
      <c r="E339" s="182"/>
      <c r="F339" s="182"/>
      <c r="G339" s="182"/>
      <c r="H339" s="183"/>
      <c r="I339" s="184"/>
      <c r="J339" s="184"/>
      <c r="K339" s="224"/>
      <c r="L339" s="224"/>
      <c r="M339" s="224"/>
      <c r="N339" s="224"/>
      <c r="O339" s="224"/>
      <c r="P339" s="185"/>
      <c r="Q339" s="225"/>
      <c r="R339" s="182" t="s">
        <v>1199</v>
      </c>
      <c r="S339" s="181" t="e">
        <f ca="1">IF(#REF!="","",IF(ISERROR(MATCH(#REF!,CL,0)),"Unknown",INDIRECT("'C'!$A$"&amp;MATCH(#REF!,CL,0)+1)))</f>
        <v>#REF!</v>
      </c>
      <c r="T339" s="181" t="e">
        <f ca="1">IF(#REF!="","",IF(ISERROR(MATCH(#REF!,[7]SorP!$B$1:$B$6226,0)),"",INDIRECT("'SorP'!$A$"&amp;MATCH($S339&amp;#REF!,[7]SorP!C:C,0))))</f>
        <v>#REF!</v>
      </c>
      <c r="U339" s="201"/>
      <c r="V339" s="226" t="e">
        <f>IF(#REF!="",NA(),IF(OR(#REF!="Smelter not listed",#REF!="Smelter not yet identified"),MATCH(#REF!&amp;#REF!,'[7]Smelter Look-up'!$J:$J,0),MATCH(#REF!&amp;#REF!,'[7]Smelter Look-up'!$J:$J,0)))</f>
        <v>#REF!</v>
      </c>
      <c r="X339" s="227" t="e">
        <f>IF(AND(#REF!="Smelter not listed",OR(LEN(#REF!)=0,LEN(#REF!)=0)),1,0)</f>
        <v>#REF!</v>
      </c>
      <c r="AB339" s="228" t="e">
        <f>#REF!&amp;#REF!</f>
        <v>#REF!</v>
      </c>
    </row>
    <row r="340" spans="1:34" s="227" customFormat="1" ht="25.5" customHeight="1">
      <c r="A340" s="181"/>
      <c r="B340" s="182"/>
      <c r="C340" s="186"/>
      <c r="D340" s="230"/>
      <c r="E340" s="182"/>
      <c r="F340" s="182"/>
      <c r="G340" s="182"/>
      <c r="H340" s="183"/>
      <c r="I340" s="184"/>
      <c r="J340" s="184"/>
      <c r="K340" s="224"/>
      <c r="L340" s="224"/>
      <c r="M340" s="224"/>
      <c r="N340" s="224"/>
      <c r="O340" s="224"/>
      <c r="P340" s="185"/>
      <c r="Q340" s="225"/>
      <c r="R340" s="311" t="s">
        <v>15303</v>
      </c>
      <c r="S340" s="315" t="s">
        <v>12450</v>
      </c>
      <c r="T340" s="315" t="s">
        <v>13440</v>
      </c>
      <c r="U340" s="320"/>
      <c r="V340" s="321">
        <v>524</v>
      </c>
      <c r="W340" s="309"/>
      <c r="X340" s="309">
        <v>0</v>
      </c>
      <c r="Y340" s="309"/>
      <c r="Z340" s="309"/>
      <c r="AA340" s="309"/>
      <c r="AB340" s="322" t="s">
        <v>15904</v>
      </c>
      <c r="AC340" s="309"/>
      <c r="AD340" s="309"/>
      <c r="AE340" s="309"/>
      <c r="AF340" s="309"/>
      <c r="AG340" s="309"/>
      <c r="AH340" s="309"/>
    </row>
    <row r="341" spans="1:34" s="227" customFormat="1" ht="27.75" customHeight="1">
      <c r="R341" s="311" t="s">
        <v>2114</v>
      </c>
      <c r="S341" s="315" t="s">
        <v>12450</v>
      </c>
      <c r="T341" s="315" t="s">
        <v>13432</v>
      </c>
      <c r="U341" s="320"/>
      <c r="V341" s="321">
        <v>254</v>
      </c>
      <c r="W341" s="309"/>
      <c r="X341" s="309">
        <v>0</v>
      </c>
      <c r="Y341" s="309"/>
      <c r="Z341" s="309"/>
      <c r="AA341" s="309"/>
      <c r="AB341" s="322" t="s">
        <v>15905</v>
      </c>
      <c r="AC341" s="309"/>
      <c r="AD341" s="309"/>
      <c r="AE341" s="309"/>
      <c r="AF341" s="309"/>
      <c r="AG341" s="309"/>
      <c r="AH341" s="309"/>
    </row>
    <row r="342" spans="1:34" s="227" customFormat="1" ht="20.25">
      <c r="R342" s="182" t="str">
        <f ca="1">IF(ISERROR($V342),"",OFFSET('Smelter Look-up'!$C$4,$V342-4,0)&amp;"")</f>
        <v/>
      </c>
      <c r="S342" s="181" t="str">
        <f ca="1">IF(B321="","",IF(ISERROR(MATCH($E321,CL,0)),"Unknown",INDIRECT("'C'!$A$"&amp;MATCH($E321,CL,0)+1)))</f>
        <v/>
      </c>
      <c r="T342" s="181" t="str">
        <f ca="1">IF(B321="","",IF(ISERROR(MATCH($J321,SorP!$B$1:$B$6226,0)),"",INDIRECT("'SorP'!$A$"&amp;MATCH($S342&amp;$J321,SorP!C:C,0))))</f>
        <v/>
      </c>
      <c r="U342" s="201"/>
      <c r="V342" s="226" t="e">
        <f>IF(C321="",NA(),IF(OR(C321="Smelter not listed",C321="Smelter not yet identified"),MATCH($B321&amp;$D321,'Smelter Look-up'!$J:$J,0),MATCH($B321&amp;$C321,'Smelter Look-up'!$J:$J,0)))</f>
        <v>#N/A</v>
      </c>
      <c r="X342" s="227">
        <f>IF(AND(C321="Smelter not listed",OR(LEN(D321)=0,LEN(E321)=0)),1,0)</f>
        <v>0</v>
      </c>
      <c r="AB342" s="228" t="str">
        <f>B321&amp;C321</f>
        <v/>
      </c>
    </row>
    <row r="343" spans="1:34" s="227" customFormat="1" ht="28.5" customHeight="1">
      <c r="R343" s="182" t="s">
        <v>15303</v>
      </c>
      <c r="S343" s="181" t="s">
        <v>12450</v>
      </c>
      <c r="T343" s="181" t="s">
        <v>13440</v>
      </c>
      <c r="U343" s="201"/>
      <c r="V343" s="226">
        <v>413</v>
      </c>
      <c r="X343" s="227">
        <v>0</v>
      </c>
      <c r="AB343" s="228" t="s">
        <v>15906</v>
      </c>
    </row>
    <row r="344" spans="1:34" s="227" customFormat="1" ht="38.25">
      <c r="R344" s="182" t="s">
        <v>13714</v>
      </c>
      <c r="S344" s="181" t="s">
        <v>12503</v>
      </c>
      <c r="T344" s="181" t="s">
        <v>6015</v>
      </c>
      <c r="U344" s="201"/>
      <c r="V344" s="226">
        <v>462</v>
      </c>
      <c r="X344" s="227">
        <v>0</v>
      </c>
      <c r="AB344" s="228" t="s">
        <v>15907</v>
      </c>
    </row>
    <row r="345" spans="1:34" s="227" customFormat="1" ht="20.25">
      <c r="R345" s="182" t="str">
        <f ca="1">IF(ISERROR($V345),"",OFFSET('Smelter Look-up'!$C$4,$V345-4,0)&amp;"")</f>
        <v/>
      </c>
      <c r="S345" s="181" t="str">
        <f t="shared" ref="S345:S361" ca="1" si="34">IF(B324="","",IF(ISERROR(MATCH($E324,CL,0)),"Unknown",INDIRECT("'C'!$A$"&amp;MATCH($E324,CL,0)+1)))</f>
        <v/>
      </c>
      <c r="T345" s="181" t="str">
        <f ca="1">IF(B324="","",IF(ISERROR(MATCH($J324,SorP!$B$1:$B$6226,0)),"",INDIRECT("'SorP'!$A$"&amp;MATCH($S345&amp;$J324,SorP!C:C,0))))</f>
        <v/>
      </c>
      <c r="U345" s="201"/>
      <c r="V345" s="226" t="e">
        <f>IF(C324="",NA(),IF(OR(C324="Smelter not listed",C324="Smelter not yet identified"),MATCH($B324&amp;$D324,'Smelter Look-up'!$J:$J,0),MATCH($B324&amp;$C324,'Smelter Look-up'!$J:$J,0)))</f>
        <v>#N/A</v>
      </c>
      <c r="X345" s="227">
        <f t="shared" ref="X345:X361" si="35">IF(AND(C324="Smelter not listed",OR(LEN(D324)=0,LEN(E324)=0)),1,0)</f>
        <v>0</v>
      </c>
      <c r="AB345" s="228" t="str">
        <f t="shared" ref="AB345:AB361" si="36">B324&amp;C324</f>
        <v/>
      </c>
    </row>
    <row r="346" spans="1:34" s="227" customFormat="1" ht="20.25">
      <c r="R346" s="182" t="str">
        <f ca="1">IF(ISERROR($V346),"",OFFSET('Smelter Look-up'!$C$4,$V346-4,0)&amp;"")</f>
        <v/>
      </c>
      <c r="S346" s="181" t="str">
        <f t="shared" ca="1" si="34"/>
        <v/>
      </c>
      <c r="T346" s="181" t="str">
        <f ca="1">IF(B325="","",IF(ISERROR(MATCH($J325,SorP!$B$1:$B$6226,0)),"",INDIRECT("'SorP'!$A$"&amp;MATCH($S346&amp;$J325,SorP!C:C,0))))</f>
        <v/>
      </c>
      <c r="U346" s="201"/>
      <c r="V346" s="226" t="e">
        <f>IF(C325="",NA(),IF(OR(C325="Smelter not listed",C325="Smelter not yet identified"),MATCH($B325&amp;$D325,'Smelter Look-up'!$J:$J,0),MATCH($B325&amp;$C325,'Smelter Look-up'!$J:$J,0)))</f>
        <v>#N/A</v>
      </c>
      <c r="X346" s="227">
        <f t="shared" si="35"/>
        <v>0</v>
      </c>
      <c r="AB346" s="228" t="str">
        <f t="shared" si="36"/>
        <v/>
      </c>
    </row>
    <row r="347" spans="1:34" s="227" customFormat="1" ht="20.25">
      <c r="R347" s="182" t="str">
        <f ca="1">IF(ISERROR($V347),"",OFFSET('Smelter Look-up'!$C$4,$V347-4,0)&amp;"")</f>
        <v/>
      </c>
      <c r="S347" s="181" t="str">
        <f t="shared" ca="1" si="34"/>
        <v/>
      </c>
      <c r="T347" s="181" t="str">
        <f ca="1">IF(B326="","",IF(ISERROR(MATCH($J326,SorP!$B$1:$B$6226,0)),"",INDIRECT("'SorP'!$A$"&amp;MATCH($S347&amp;$J326,SorP!C:C,0))))</f>
        <v/>
      </c>
      <c r="U347" s="201"/>
      <c r="V347" s="226" t="e">
        <f>IF(C326="",NA(),IF(OR(C326="Smelter not listed",C326="Smelter not yet identified"),MATCH($B326&amp;$D326,'Smelter Look-up'!$J:$J,0),MATCH($B326&amp;$C326,'Smelter Look-up'!$J:$J,0)))</f>
        <v>#N/A</v>
      </c>
      <c r="X347" s="227">
        <f t="shared" si="35"/>
        <v>0</v>
      </c>
      <c r="AB347" s="228" t="str">
        <f t="shared" si="36"/>
        <v/>
      </c>
    </row>
    <row r="348" spans="1:34" s="227" customFormat="1" ht="20.25">
      <c r="R348" s="182" t="str">
        <f ca="1">IF(ISERROR($V348),"",OFFSET('Smelter Look-up'!$C$4,$V348-4,0)&amp;"")</f>
        <v/>
      </c>
      <c r="S348" s="181" t="str">
        <f t="shared" ca="1" si="34"/>
        <v/>
      </c>
      <c r="T348" s="181" t="str">
        <f ca="1">IF(B327="","",IF(ISERROR(MATCH($J327,SorP!$B$1:$B$6226,0)),"",INDIRECT("'SorP'!$A$"&amp;MATCH($S348&amp;$J327,SorP!C:C,0))))</f>
        <v/>
      </c>
      <c r="U348" s="201"/>
      <c r="V348" s="226" t="e">
        <f>IF(C327="",NA(),IF(OR(C327="Smelter not listed",C327="Smelter not yet identified"),MATCH($B327&amp;$D327,'Smelter Look-up'!$J:$J,0),MATCH($B327&amp;$C327,'Smelter Look-up'!$J:$J,0)))</f>
        <v>#N/A</v>
      </c>
      <c r="X348" s="227">
        <f t="shared" si="35"/>
        <v>0</v>
      </c>
      <c r="AB348" s="228" t="str">
        <f t="shared" si="36"/>
        <v/>
      </c>
    </row>
    <row r="349" spans="1:34" s="227" customFormat="1" ht="20.25">
      <c r="R349" s="182" t="str">
        <f ca="1">IF(ISERROR($V349),"",OFFSET('Smelter Look-up'!$C$4,$V349-4,0)&amp;"")</f>
        <v/>
      </c>
      <c r="S349" s="181" t="str">
        <f t="shared" ca="1" si="34"/>
        <v/>
      </c>
      <c r="T349" s="181" t="str">
        <f ca="1">IF(B328="","",IF(ISERROR(MATCH($J328,SorP!$B$1:$B$6226,0)),"",INDIRECT("'SorP'!$A$"&amp;MATCH($S349&amp;$J328,SorP!C:C,0))))</f>
        <v/>
      </c>
      <c r="U349" s="201"/>
      <c r="V349" s="226" t="e">
        <f>IF(C328="",NA(),IF(OR(C328="Smelter not listed",C328="Smelter not yet identified"),MATCH($B328&amp;$D328,'Smelter Look-up'!$J:$J,0),MATCH($B328&amp;$C328,'Smelter Look-up'!$J:$J,0)))</f>
        <v>#N/A</v>
      </c>
      <c r="X349" s="227">
        <f t="shared" si="35"/>
        <v>0</v>
      </c>
      <c r="AB349" s="228" t="str">
        <f t="shared" si="36"/>
        <v/>
      </c>
    </row>
    <row r="350" spans="1:34" s="227" customFormat="1" ht="20.25">
      <c r="R350" s="182" t="str">
        <f ca="1">IF(ISERROR($V350),"",OFFSET('Smelter Look-up'!$C$4,$V350-4,0)&amp;"")</f>
        <v/>
      </c>
      <c r="S350" s="181" t="str">
        <f t="shared" ca="1" si="34"/>
        <v/>
      </c>
      <c r="T350" s="181" t="str">
        <f ca="1">IF(B329="","",IF(ISERROR(MATCH($J329,SorP!$B$1:$B$6226,0)),"",INDIRECT("'SorP'!$A$"&amp;MATCH($S350&amp;$J329,SorP!C:C,0))))</f>
        <v/>
      </c>
      <c r="U350" s="201"/>
      <c r="V350" s="226" t="e">
        <f>IF(C329="",NA(),IF(OR(C329="Smelter not listed",C329="Smelter not yet identified"),MATCH($B329&amp;$D329,'Smelter Look-up'!$J:$J,0),MATCH($B329&amp;$C329,'Smelter Look-up'!$J:$J,0)))</f>
        <v>#N/A</v>
      </c>
      <c r="X350" s="227">
        <f t="shared" si="35"/>
        <v>0</v>
      </c>
      <c r="AB350" s="228" t="str">
        <f t="shared" si="36"/>
        <v/>
      </c>
    </row>
    <row r="351" spans="1:34" s="227" customFormat="1" ht="20.25">
      <c r="R351" s="182" t="str">
        <f ca="1">IF(ISERROR($V351),"",OFFSET('Smelter Look-up'!$C$4,$V351-4,0)&amp;"")</f>
        <v/>
      </c>
      <c r="S351" s="181" t="str">
        <f t="shared" ca="1" si="34"/>
        <v/>
      </c>
      <c r="T351" s="181" t="str">
        <f ca="1">IF(B330="","",IF(ISERROR(MATCH($J330,SorP!$B$1:$B$6226,0)),"",INDIRECT("'SorP'!$A$"&amp;MATCH($S351&amp;$J330,SorP!C:C,0))))</f>
        <v/>
      </c>
      <c r="U351" s="201"/>
      <c r="V351" s="226" t="e">
        <f>IF(C330="",NA(),IF(OR(C330="Smelter not listed",C330="Smelter not yet identified"),MATCH($B330&amp;$D330,'Smelter Look-up'!$J:$J,0),MATCH($B330&amp;$C330,'Smelter Look-up'!$J:$J,0)))</f>
        <v>#N/A</v>
      </c>
      <c r="X351" s="227">
        <f t="shared" si="35"/>
        <v>0</v>
      </c>
      <c r="AB351" s="228" t="str">
        <f t="shared" si="36"/>
        <v/>
      </c>
    </row>
    <row r="352" spans="1:34" s="227" customFormat="1" ht="20.25">
      <c r="R352" s="182" t="str">
        <f ca="1">IF(ISERROR($V352),"",OFFSET('Smelter Look-up'!$C$4,$V352-4,0)&amp;"")</f>
        <v/>
      </c>
      <c r="S352" s="181" t="str">
        <f t="shared" ca="1" si="34"/>
        <v/>
      </c>
      <c r="T352" s="181" t="str">
        <f ca="1">IF(B331="","",IF(ISERROR(MATCH($J331,SorP!$B$1:$B$6226,0)),"",INDIRECT("'SorP'!$A$"&amp;MATCH($S352&amp;$J331,SorP!C:C,0))))</f>
        <v/>
      </c>
      <c r="U352" s="201"/>
      <c r="V352" s="226" t="e">
        <f>IF(C331="",NA(),IF(OR(C331="Smelter not listed",C331="Smelter not yet identified"),MATCH($B331&amp;$D331,'Smelter Look-up'!$J:$J,0),MATCH($B331&amp;$C331,'Smelter Look-up'!$J:$J,0)))</f>
        <v>#N/A</v>
      </c>
      <c r="X352" s="227">
        <f t="shared" si="35"/>
        <v>0</v>
      </c>
      <c r="AB352" s="228" t="str">
        <f t="shared" si="36"/>
        <v/>
      </c>
    </row>
    <row r="353" spans="1:28" s="227" customFormat="1" ht="20.25">
      <c r="R353" s="182" t="str">
        <f ca="1">IF(ISERROR($V353),"",OFFSET('Smelter Look-up'!$C$4,$V353-4,0)&amp;"")</f>
        <v/>
      </c>
      <c r="S353" s="181" t="str">
        <f t="shared" ca="1" si="34"/>
        <v/>
      </c>
      <c r="T353" s="181" t="str">
        <f ca="1">IF(B332="","",IF(ISERROR(MATCH($J332,SorP!$B$1:$B$6226,0)),"",INDIRECT("'SorP'!$A$"&amp;MATCH($S353&amp;$J332,SorP!C:C,0))))</f>
        <v/>
      </c>
      <c r="U353" s="201"/>
      <c r="V353" s="226" t="e">
        <f>IF(C332="",NA(),IF(OR(C332="Smelter not listed",C332="Smelter not yet identified"),MATCH($B332&amp;$D332,'Smelter Look-up'!$J:$J,0),MATCH($B332&amp;$C332,'Smelter Look-up'!$J:$J,0)))</f>
        <v>#N/A</v>
      </c>
      <c r="X353" s="227">
        <f t="shared" si="35"/>
        <v>0</v>
      </c>
      <c r="AB353" s="228" t="str">
        <f t="shared" si="36"/>
        <v/>
      </c>
    </row>
    <row r="354" spans="1:28" s="227" customFormat="1" ht="20.25">
      <c r="R354" s="182" t="str">
        <f ca="1">IF(ISERROR($V354),"",OFFSET('Smelter Look-up'!$C$4,$V354-4,0)&amp;"")</f>
        <v/>
      </c>
      <c r="S354" s="181" t="str">
        <f t="shared" ca="1" si="34"/>
        <v/>
      </c>
      <c r="T354" s="181" t="str">
        <f ca="1">IF(B333="","",IF(ISERROR(MATCH($J333,SorP!$B$1:$B$6226,0)),"",INDIRECT("'SorP'!$A$"&amp;MATCH($S354&amp;$J333,SorP!C:C,0))))</f>
        <v/>
      </c>
      <c r="U354" s="201"/>
      <c r="V354" s="226" t="e">
        <f>IF(C333="",NA(),IF(OR(C333="Smelter not listed",C333="Smelter not yet identified"),MATCH($B333&amp;$D333,'Smelter Look-up'!$J:$J,0),MATCH($B333&amp;$C333,'Smelter Look-up'!$J:$J,0)))</f>
        <v>#N/A</v>
      </c>
      <c r="X354" s="227">
        <f t="shared" si="35"/>
        <v>0</v>
      </c>
      <c r="AB354" s="228" t="str">
        <f t="shared" si="36"/>
        <v/>
      </c>
    </row>
    <row r="355" spans="1:28" s="227" customFormat="1" ht="20.25">
      <c r="R355" s="182" t="str">
        <f ca="1">IF(ISERROR($V355),"",OFFSET('Smelter Look-up'!$C$4,$V355-4,0)&amp;"")</f>
        <v/>
      </c>
      <c r="S355" s="181" t="str">
        <f t="shared" ca="1" si="34"/>
        <v/>
      </c>
      <c r="T355" s="181" t="str">
        <f ca="1">IF(B334="","",IF(ISERROR(MATCH($J334,SorP!$B$1:$B$6226,0)),"",INDIRECT("'SorP'!$A$"&amp;MATCH($S355&amp;$J334,SorP!C:C,0))))</f>
        <v/>
      </c>
      <c r="U355" s="201"/>
      <c r="V355" s="226" t="e">
        <f>IF(C334="",NA(),IF(OR(C334="Smelter not listed",C334="Smelter not yet identified"),MATCH($B334&amp;$D334,'Smelter Look-up'!$J:$J,0),MATCH($B334&amp;$C334,'Smelter Look-up'!$J:$J,0)))</f>
        <v>#N/A</v>
      </c>
      <c r="X355" s="227">
        <f t="shared" si="35"/>
        <v>0</v>
      </c>
      <c r="AB355" s="228" t="str">
        <f t="shared" si="36"/>
        <v/>
      </c>
    </row>
    <row r="356" spans="1:28" s="227" customFormat="1" ht="20.25">
      <c r="R356" s="182" t="str">
        <f ca="1">IF(ISERROR($V356),"",OFFSET('Smelter Look-up'!$C$4,$V356-4,0)&amp;"")</f>
        <v/>
      </c>
      <c r="S356" s="181" t="str">
        <f t="shared" ca="1" si="34"/>
        <v/>
      </c>
      <c r="T356" s="181" t="str">
        <f ca="1">IF(B335="","",IF(ISERROR(MATCH($J335,SorP!$B$1:$B$6226,0)),"",INDIRECT("'SorP'!$A$"&amp;MATCH($S356&amp;$J335,SorP!C:C,0))))</f>
        <v/>
      </c>
      <c r="U356" s="201"/>
      <c r="V356" s="226" t="e">
        <f>IF(C335="",NA(),IF(OR(C335="Smelter not listed",C335="Smelter not yet identified"),MATCH($B335&amp;$D335,'Smelter Look-up'!$J:$J,0),MATCH($B335&amp;$C335,'Smelter Look-up'!$J:$J,0)))</f>
        <v>#N/A</v>
      </c>
      <c r="X356" s="227">
        <f t="shared" si="35"/>
        <v>0</v>
      </c>
      <c r="AB356" s="228" t="str">
        <f t="shared" si="36"/>
        <v/>
      </c>
    </row>
    <row r="357" spans="1:28" s="227" customFormat="1" ht="20.25">
      <c r="R357" s="182" t="str">
        <f ca="1">IF(ISERROR($V357),"",OFFSET('Smelter Look-up'!$C$4,$V357-4,0)&amp;"")</f>
        <v/>
      </c>
      <c r="S357" s="181" t="str">
        <f t="shared" ca="1" si="34"/>
        <v/>
      </c>
      <c r="T357" s="181" t="str">
        <f ca="1">IF(B336="","",IF(ISERROR(MATCH($J336,SorP!$B$1:$B$6226,0)),"",INDIRECT("'SorP'!$A$"&amp;MATCH($S357&amp;$J336,SorP!C:C,0))))</f>
        <v/>
      </c>
      <c r="U357" s="201"/>
      <c r="V357" s="226" t="e">
        <f>IF(C336="",NA(),IF(OR(C336="Smelter not listed",C336="Smelter not yet identified"),MATCH($B336&amp;$D336,'Smelter Look-up'!$J:$J,0),MATCH($B336&amp;$C336,'Smelter Look-up'!$J:$J,0)))</f>
        <v>#N/A</v>
      </c>
      <c r="X357" s="227">
        <f t="shared" si="35"/>
        <v>0</v>
      </c>
      <c r="AB357" s="228" t="str">
        <f t="shared" si="36"/>
        <v/>
      </c>
    </row>
    <row r="358" spans="1:28" s="227" customFormat="1" ht="20.25">
      <c r="R358" s="182" t="str">
        <f ca="1">IF(ISERROR($V358),"",OFFSET('Smelter Look-up'!$C$4,$V358-4,0)&amp;"")</f>
        <v/>
      </c>
      <c r="S358" s="181" t="str">
        <f t="shared" ca="1" si="34"/>
        <v/>
      </c>
      <c r="T358" s="181" t="str">
        <f ca="1">IF(B337="","",IF(ISERROR(MATCH($J337,SorP!$B$1:$B$6226,0)),"",INDIRECT("'SorP'!$A$"&amp;MATCH($S358&amp;$J337,SorP!C:C,0))))</f>
        <v/>
      </c>
      <c r="U358" s="201"/>
      <c r="V358" s="226" t="e">
        <f>IF(C337="",NA(),IF(OR(C337="Smelter not listed",C337="Smelter not yet identified"),MATCH($B337&amp;$D337,'Smelter Look-up'!$J:$J,0),MATCH($B337&amp;$C337,'Smelter Look-up'!$J:$J,0)))</f>
        <v>#N/A</v>
      </c>
      <c r="X358" s="227">
        <f t="shared" si="35"/>
        <v>0</v>
      </c>
      <c r="AB358" s="228" t="str">
        <f t="shared" si="36"/>
        <v/>
      </c>
    </row>
    <row r="359" spans="1:28" s="227" customFormat="1" ht="20.25">
      <c r="R359" s="182" t="str">
        <f ca="1">IF(ISERROR($V359),"",OFFSET('Smelter Look-up'!$C$4,$V359-4,0)&amp;"")</f>
        <v/>
      </c>
      <c r="S359" s="181" t="str">
        <f t="shared" ca="1" si="34"/>
        <v/>
      </c>
      <c r="T359" s="181" t="str">
        <f ca="1">IF(B338="","",IF(ISERROR(MATCH($J338,SorP!$B$1:$B$6226,0)),"",INDIRECT("'SorP'!$A$"&amp;MATCH($S359&amp;$J338,SorP!C:C,0))))</f>
        <v/>
      </c>
      <c r="U359" s="201"/>
      <c r="V359" s="226" t="e">
        <f>IF(C338="",NA(),IF(OR(C338="Smelter not listed",C338="Smelter not yet identified"),MATCH($B338&amp;$D338,'Smelter Look-up'!$J:$J,0),MATCH($B338&amp;$C338,'Smelter Look-up'!$J:$J,0)))</f>
        <v>#N/A</v>
      </c>
      <c r="X359" s="227">
        <f t="shared" si="35"/>
        <v>0</v>
      </c>
      <c r="AB359" s="228" t="str">
        <f t="shared" si="36"/>
        <v/>
      </c>
    </row>
    <row r="360" spans="1:28" s="227" customFormat="1" ht="20.25">
      <c r="R360" s="182" t="str">
        <f ca="1">IF(ISERROR($V360),"",OFFSET('Smelter Look-up'!$C$4,$V360-4,0)&amp;"")</f>
        <v/>
      </c>
      <c r="S360" s="181" t="str">
        <f t="shared" ca="1" si="34"/>
        <v/>
      </c>
      <c r="T360" s="181" t="str">
        <f ca="1">IF(B339="","",IF(ISERROR(MATCH($J339,SorP!$B$1:$B$6226,0)),"",INDIRECT("'SorP'!$A$"&amp;MATCH($S360&amp;$J339,SorP!C:C,0))))</f>
        <v/>
      </c>
      <c r="U360" s="201"/>
      <c r="V360" s="226" t="e">
        <f>IF(C339="",NA(),IF(OR(C339="Smelter not listed",C339="Smelter not yet identified"),MATCH($B339&amp;$D339,'Smelter Look-up'!$J:$J,0),MATCH($B339&amp;$C339,'Smelter Look-up'!$J:$J,0)))</f>
        <v>#N/A</v>
      </c>
      <c r="X360" s="227">
        <f t="shared" si="35"/>
        <v>0</v>
      </c>
      <c r="AB360" s="228" t="str">
        <f t="shared" si="36"/>
        <v/>
      </c>
    </row>
    <row r="361" spans="1:28" s="227" customFormat="1" ht="20.25">
      <c r="R361" s="182" t="str">
        <f ca="1">IF(ISERROR($V361),"",OFFSET('Smelter Look-up'!$C$4,$V361-4,0)&amp;"")</f>
        <v/>
      </c>
      <c r="S361" s="181" t="str">
        <f t="shared" ca="1" si="34"/>
        <v/>
      </c>
      <c r="T361" s="181" t="str">
        <f ca="1">IF(B340="","",IF(ISERROR(MATCH($J340,SorP!$B$1:$B$6226,0)),"",INDIRECT("'SorP'!$A$"&amp;MATCH($S361&amp;$J340,SorP!C:C,0))))</f>
        <v/>
      </c>
      <c r="U361" s="201"/>
      <c r="V361" s="226" t="e">
        <f>IF(C340="",NA(),IF(OR(C340="Smelter not listed",C340="Smelter not yet identified"),MATCH($B340&amp;$D340,'Smelter Look-up'!$J:$J,0),MATCH($B340&amp;$C340,'Smelter Look-up'!$J:$J,0)))</f>
        <v>#N/A</v>
      </c>
      <c r="X361" s="227">
        <f t="shared" si="35"/>
        <v>0</v>
      </c>
      <c r="AB361" s="228" t="str">
        <f t="shared" si="36"/>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ref="S362:S388" ca="1" si="37">IF(B362="","",IF(ISERROR(MATCH($E362,CL,0)),"Unknown",INDIRECT("'C'!$A$"&amp;MATCH($E362,CL,0)+1)))</f>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ref="X362:X388" ca="1" si="38">IF(AND(C362="Smelter not listed",OR(LEN(D362)=0,LEN(E362)=0)),1,0)</f>
        <v>0</v>
      </c>
      <c r="AB362" s="228" t="str">
        <f t="shared" ref="AB362:AB388" si="39">B362&amp;C362</f>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8"/>
        <v>0</v>
      </c>
      <c r="AB363" s="228" t="str">
        <f t="shared" si="3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8"/>
        <v>0</v>
      </c>
      <c r="AB364" s="228" t="str">
        <f t="shared" si="3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8"/>
        <v>0</v>
      </c>
      <c r="AB365" s="228" t="str">
        <f t="shared" si="3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8"/>
        <v>0</v>
      </c>
      <c r="AB366" s="228" t="str">
        <f t="shared" si="3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8"/>
        <v>0</v>
      </c>
      <c r="AB367" s="228" t="str">
        <f t="shared" si="3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8"/>
        <v>0</v>
      </c>
      <c r="AB368" s="228" t="str">
        <f t="shared" si="3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8"/>
        <v>0</v>
      </c>
      <c r="AB369" s="228" t="str">
        <f t="shared" si="3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8"/>
        <v>0</v>
      </c>
      <c r="AB370" s="228" t="str">
        <f t="shared" si="39"/>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8"/>
        <v>0</v>
      </c>
      <c r="AB371" s="228" t="str">
        <f t="shared" si="3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8"/>
        <v>0</v>
      </c>
      <c r="AB372" s="228" t="str">
        <f t="shared" si="3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8"/>
        <v>0</v>
      </c>
      <c r="AB373" s="228" t="str">
        <f t="shared" si="3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8"/>
        <v>0</v>
      </c>
      <c r="AB374" s="228" t="str">
        <f t="shared" si="3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8"/>
        <v>0</v>
      </c>
      <c r="AB375" s="228" t="str">
        <f t="shared" si="3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8"/>
        <v>0</v>
      </c>
      <c r="AB376" s="228" t="str">
        <f t="shared" si="3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8"/>
        <v>0</v>
      </c>
      <c r="AB377" s="228" t="str">
        <f t="shared" si="3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8"/>
        <v>0</v>
      </c>
      <c r="AB378" s="228" t="str">
        <f t="shared" si="3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8"/>
        <v>0</v>
      </c>
      <c r="AB379" s="228" t="str">
        <f t="shared" si="3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8"/>
        <v>0</v>
      </c>
      <c r="AB380" s="228" t="str">
        <f t="shared" si="3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8"/>
        <v>0</v>
      </c>
      <c r="AB381" s="228" t="str">
        <f t="shared" si="3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8"/>
        <v>0</v>
      </c>
      <c r="AB382" s="228" t="str">
        <f t="shared" si="3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8"/>
        <v>0</v>
      </c>
      <c r="AB383" s="228" t="str">
        <f t="shared" si="3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8"/>
        <v>0</v>
      </c>
      <c r="AB384" s="228" t="str">
        <f t="shared" si="3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8"/>
        <v>0</v>
      </c>
      <c r="AB385" s="228" t="str">
        <f t="shared" si="3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38"/>
        <v>0</v>
      </c>
      <c r="AB386" s="228" t="str">
        <f t="shared" si="3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7"/>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38"/>
        <v>0</v>
      </c>
      <c r="AB387" s="228" t="str">
        <f t="shared" si="3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7"/>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38"/>
        <v>0</v>
      </c>
      <c r="AB388" s="228" t="str">
        <f t="shared" si="3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40">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41">IF(AND(C389="Smelter not listed",OR(LEN(D389)=0,LEN(E389)=0)),1,0)</f>
        <v>0</v>
      </c>
      <c r="AB389" s="228" t="str">
        <f t="shared" ref="AB389" si="42">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43">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44">IF(AND(C390="Smelter not listed",OR(LEN(D390)=0,LEN(E390)=0)),1,0)</f>
        <v>0</v>
      </c>
      <c r="AB390" s="228" t="str">
        <f t="shared" ref="AB390:AB421" si="45">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4"/>
        <v>0</v>
      </c>
      <c r="AB391" s="228" t="str">
        <f t="shared" si="4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4"/>
        <v>0</v>
      </c>
      <c r="AB392" s="228" t="str">
        <f t="shared" si="4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4"/>
        <v>0</v>
      </c>
      <c r="AB393" s="228" t="str">
        <f t="shared" si="4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4"/>
        <v>0</v>
      </c>
      <c r="AB394" s="228" t="str">
        <f t="shared" si="4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4"/>
        <v>0</v>
      </c>
      <c r="AB395" s="228" t="str">
        <f t="shared" si="4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4"/>
        <v>0</v>
      </c>
      <c r="AB396" s="228" t="str">
        <f t="shared" si="4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4"/>
        <v>0</v>
      </c>
      <c r="AB397" s="228" t="str">
        <f t="shared" si="4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4"/>
        <v>0</v>
      </c>
      <c r="AB398" s="228" t="str">
        <f t="shared" si="4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4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4"/>
        <v>0</v>
      </c>
      <c r="AB399" s="228" t="str">
        <f t="shared" si="4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4"/>
        <v>0</v>
      </c>
      <c r="AB400" s="228" t="str">
        <f t="shared" si="4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4"/>
        <v>0</v>
      </c>
      <c r="AB401" s="228" t="str">
        <f t="shared" si="4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4"/>
        <v>0</v>
      </c>
      <c r="AB402" s="228" t="str">
        <f t="shared" si="4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4"/>
        <v>0</v>
      </c>
      <c r="AB403" s="228" t="str">
        <f t="shared" si="45"/>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4"/>
        <v>0</v>
      </c>
      <c r="AB404" s="228" t="str">
        <f t="shared" si="45"/>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4"/>
        <v>0</v>
      </c>
      <c r="AB405" s="228" t="str">
        <f t="shared" si="45"/>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4"/>
        <v>0</v>
      </c>
      <c r="AB406" s="228" t="str">
        <f t="shared" si="45"/>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4"/>
        <v>0</v>
      </c>
      <c r="AB407" s="228" t="str">
        <f t="shared" si="45"/>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4"/>
        <v>0</v>
      </c>
      <c r="AB408" s="228" t="str">
        <f t="shared" si="45"/>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4"/>
        <v>0</v>
      </c>
      <c r="AB409" s="228" t="str">
        <f t="shared" si="45"/>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4"/>
        <v>0</v>
      </c>
      <c r="AB410" s="228" t="str">
        <f t="shared" si="45"/>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4"/>
        <v>0</v>
      </c>
      <c r="AB411" s="228" t="str">
        <f t="shared" si="45"/>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4"/>
        <v>0</v>
      </c>
      <c r="AB412" s="228" t="str">
        <f t="shared" si="45"/>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4"/>
        <v>0</v>
      </c>
      <c r="AB413" s="228" t="str">
        <f t="shared" si="45"/>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4"/>
        <v>0</v>
      </c>
      <c r="AB414" s="228" t="str">
        <f t="shared" si="45"/>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4"/>
        <v>0</v>
      </c>
      <c r="AB415" s="228" t="str">
        <f t="shared" si="45"/>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4"/>
        <v>0</v>
      </c>
      <c r="AB416" s="228" t="str">
        <f t="shared" si="45"/>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4"/>
        <v>0</v>
      </c>
      <c r="AB417" s="228" t="str">
        <f t="shared" si="45"/>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4"/>
        <v>0</v>
      </c>
      <c r="AB418" s="228" t="str">
        <f t="shared" si="45"/>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3"/>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4"/>
        <v>0</v>
      </c>
      <c r="AB419" s="228" t="str">
        <f t="shared" si="45"/>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3"/>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4"/>
        <v>0</v>
      </c>
      <c r="AB420" s="228" t="str">
        <f t="shared" si="45"/>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3"/>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4"/>
        <v>0</v>
      </c>
      <c r="AB421" s="228" t="str">
        <f t="shared" si="45"/>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46">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47">IF(AND(C422="Smelter not listed",OR(LEN(D422)=0,LEN(E422)=0)),1,0)</f>
        <v>0</v>
      </c>
      <c r="AB422" s="228" t="str">
        <f t="shared" ref="AB422:AB452" si="48">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7"/>
        <v>0</v>
      </c>
      <c r="AB423" s="228" t="str">
        <f t="shared" si="4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7"/>
        <v>0</v>
      </c>
      <c r="AB424" s="228" t="str">
        <f t="shared" si="4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7"/>
        <v>0</v>
      </c>
      <c r="AB425" s="228" t="str">
        <f t="shared" si="4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7"/>
        <v>0</v>
      </c>
      <c r="AB426" s="228" t="str">
        <f t="shared" si="4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7"/>
        <v>0</v>
      </c>
      <c r="AB427" s="228" t="str">
        <f t="shared" si="4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7"/>
        <v>0</v>
      </c>
      <c r="AB428" s="228" t="str">
        <f t="shared" si="4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7"/>
        <v>0</v>
      </c>
      <c r="AB429" s="228" t="str">
        <f t="shared" si="4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7"/>
        <v>0</v>
      </c>
      <c r="AB430" s="228" t="str">
        <f t="shared" si="4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7"/>
        <v>0</v>
      </c>
      <c r="AB431" s="228" t="str">
        <f t="shared" si="4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7"/>
        <v>0</v>
      </c>
      <c r="AB432" s="228" t="str">
        <f t="shared" si="4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7"/>
        <v>0</v>
      </c>
      <c r="AB433" s="228" t="str">
        <f t="shared" si="4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7"/>
        <v>0</v>
      </c>
      <c r="AB434" s="228" t="str">
        <f t="shared" si="48"/>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7"/>
        <v>0</v>
      </c>
      <c r="AB435" s="228" t="str">
        <f t="shared" si="48"/>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7"/>
        <v>0</v>
      </c>
      <c r="AB436" s="228" t="str">
        <f t="shared" si="48"/>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7"/>
        <v>0</v>
      </c>
      <c r="AB437" s="228" t="str">
        <f t="shared" si="48"/>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7"/>
        <v>0</v>
      </c>
      <c r="AB438" s="228" t="str">
        <f t="shared" si="48"/>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7"/>
        <v>0</v>
      </c>
      <c r="AB439" s="228" t="str">
        <f t="shared" si="4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4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7"/>
        <v>0</v>
      </c>
      <c r="AB440" s="228" t="str">
        <f t="shared" si="4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7"/>
        <v>0</v>
      </c>
      <c r="AB441" s="228" t="str">
        <f t="shared" si="4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7"/>
        <v>0</v>
      </c>
      <c r="AB442" s="228" t="str">
        <f t="shared" si="4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7"/>
        <v>0</v>
      </c>
      <c r="AB443" s="228" t="str">
        <f t="shared" si="4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7"/>
        <v>0</v>
      </c>
      <c r="AB444" s="228" t="str">
        <f t="shared" si="4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4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7"/>
        <v>0</v>
      </c>
      <c r="AB445" s="228" t="str">
        <f t="shared" si="4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4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7"/>
        <v>0</v>
      </c>
      <c r="AB446" s="228" t="str">
        <f t="shared" si="4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4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7"/>
        <v>0</v>
      </c>
      <c r="AB447" s="228" t="str">
        <f t="shared" si="4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4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7"/>
        <v>0</v>
      </c>
      <c r="AB448" s="228" t="str">
        <f t="shared" si="4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4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7"/>
        <v>0</v>
      </c>
      <c r="AB449" s="228" t="str">
        <f t="shared" si="4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6"/>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7"/>
        <v>0</v>
      </c>
      <c r="AB450" s="228" t="str">
        <f t="shared" si="4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46"/>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7"/>
        <v>0</v>
      </c>
      <c r="AB451" s="228" t="str">
        <f t="shared" si="4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46"/>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7"/>
        <v>0</v>
      </c>
      <c r="AB452" s="228" t="str">
        <f t="shared" si="4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49">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50">IF(AND(C453="Smelter not listed",OR(LEN(D453)=0,LEN(E453)=0)),1,0)</f>
        <v>0</v>
      </c>
      <c r="AB453" s="228" t="str">
        <f t="shared" ref="AB453" si="51">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52">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53">IF(AND(C454="Smelter not listed",OR(LEN(D454)=0,LEN(E454)=0)),1,0)</f>
        <v>0</v>
      </c>
      <c r="AB454" s="228" t="str">
        <f t="shared" ref="AB454:AB485" si="54">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53"/>
        <v>0</v>
      </c>
      <c r="AB455" s="228" t="str">
        <f t="shared" si="5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53"/>
        <v>0</v>
      </c>
      <c r="AB456" s="228" t="str">
        <f t="shared" si="5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53"/>
        <v>0</v>
      </c>
      <c r="AB457" s="228" t="str">
        <f t="shared" si="5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53"/>
        <v>0</v>
      </c>
      <c r="AB458" s="228" t="str">
        <f t="shared" si="5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53"/>
        <v>0</v>
      </c>
      <c r="AB459" s="228" t="str">
        <f t="shared" si="5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53"/>
        <v>0</v>
      </c>
      <c r="AB460" s="228" t="str">
        <f t="shared" si="5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53"/>
        <v>0</v>
      </c>
      <c r="AB461" s="228" t="str">
        <f t="shared" si="5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53"/>
        <v>0</v>
      </c>
      <c r="AB462" s="228" t="str">
        <f t="shared" si="5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5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53"/>
        <v>0</v>
      </c>
      <c r="AB463" s="228" t="str">
        <f t="shared" si="5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5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53"/>
        <v>0</v>
      </c>
      <c r="AB464" s="228" t="str">
        <f t="shared" si="5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53"/>
        <v>0</v>
      </c>
      <c r="AB465" s="228" t="str">
        <f t="shared" si="5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53"/>
        <v>0</v>
      </c>
      <c r="AB466" s="228" t="str">
        <f t="shared" si="5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53"/>
        <v>0</v>
      </c>
      <c r="AB467" s="228" t="str">
        <f t="shared" si="5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53"/>
        <v>0</v>
      </c>
      <c r="AB468" s="228" t="str">
        <f t="shared" si="5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53"/>
        <v>0</v>
      </c>
      <c r="AB469" s="228" t="str">
        <f t="shared" si="5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53"/>
        <v>0</v>
      </c>
      <c r="AB470" s="228" t="str">
        <f t="shared" si="5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53"/>
        <v>0</v>
      </c>
      <c r="AB471" s="228" t="str">
        <f t="shared" si="5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53"/>
        <v>0</v>
      </c>
      <c r="AB472" s="228" t="str">
        <f t="shared" si="5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53"/>
        <v>0</v>
      </c>
      <c r="AB473" s="228" t="str">
        <f t="shared" si="5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3"/>
        <v>0</v>
      </c>
      <c r="AB474" s="228" t="str">
        <f t="shared" si="5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3"/>
        <v>0</v>
      </c>
      <c r="AB475" s="228" t="str">
        <f t="shared" si="5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3"/>
        <v>0</v>
      </c>
      <c r="AB476" s="228" t="str">
        <f t="shared" si="5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3"/>
        <v>0</v>
      </c>
      <c r="AB477" s="228" t="str">
        <f t="shared" si="5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53"/>
        <v>0</v>
      </c>
      <c r="AB478" s="228" t="str">
        <f t="shared" si="5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3"/>
        <v>0</v>
      </c>
      <c r="AB479" s="228" t="str">
        <f t="shared" si="5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3"/>
        <v>0</v>
      </c>
      <c r="AB480" s="228" t="str">
        <f t="shared" si="5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3"/>
        <v>0</v>
      </c>
      <c r="AB481" s="228" t="str">
        <f t="shared" si="5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3"/>
        <v>0</v>
      </c>
      <c r="AB482" s="228" t="str">
        <f t="shared" si="5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3"/>
        <v>0</v>
      </c>
      <c r="AB483" s="228" t="str">
        <f t="shared" si="5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3"/>
        <v>0</v>
      </c>
      <c r="AB484" s="228" t="str">
        <f t="shared" si="5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3"/>
        <v>0</v>
      </c>
      <c r="AB485" s="228" t="str">
        <f t="shared" si="5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55">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56">IF(AND(C486="Smelter not listed",OR(LEN(D486)=0,LEN(E486)=0)),1,0)</f>
        <v>0</v>
      </c>
      <c r="AB486" s="228" t="str">
        <f t="shared" ref="AB486:AB516" si="57">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6"/>
        <v>0</v>
      </c>
      <c r="AB487" s="228" t="str">
        <f t="shared" si="5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6"/>
        <v>0</v>
      </c>
      <c r="AB488" s="228" t="str">
        <f t="shared" si="5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6"/>
        <v>0</v>
      </c>
      <c r="AB489" s="228" t="str">
        <f t="shared" si="5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6"/>
        <v>0</v>
      </c>
      <c r="AB490" s="228" t="str">
        <f t="shared" si="5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6"/>
        <v>0</v>
      </c>
      <c r="AB491" s="228" t="str">
        <f t="shared" si="5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6"/>
        <v>0</v>
      </c>
      <c r="AB492" s="228" t="str">
        <f t="shared" si="5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6"/>
        <v>0</v>
      </c>
      <c r="AB493" s="228" t="str">
        <f t="shared" si="5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6"/>
        <v>0</v>
      </c>
      <c r="AB494" s="228" t="str">
        <f t="shared" si="5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6"/>
        <v>0</v>
      </c>
      <c r="AB495" s="228" t="str">
        <f t="shared" si="5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6"/>
        <v>0</v>
      </c>
      <c r="AB496" s="228" t="str">
        <f t="shared" si="5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6"/>
        <v>0</v>
      </c>
      <c r="AB497" s="228" t="str">
        <f t="shared" si="5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6"/>
        <v>0</v>
      </c>
      <c r="AB498" s="228" t="str">
        <f t="shared" si="5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6"/>
        <v>0</v>
      </c>
      <c r="AB499" s="228" t="str">
        <f t="shared" si="5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6"/>
        <v>0</v>
      </c>
      <c r="AB500" s="228" t="str">
        <f t="shared" si="5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56"/>
        <v>0</v>
      </c>
      <c r="AB501" s="228" t="str">
        <f t="shared" si="5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56"/>
        <v>0</v>
      </c>
      <c r="AB502" s="228" t="str">
        <f t="shared" si="5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5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56"/>
        <v>0</v>
      </c>
      <c r="AB503" s="228" t="str">
        <f t="shared" si="5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5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56"/>
        <v>0</v>
      </c>
      <c r="AB504" s="228" t="str">
        <f t="shared" si="5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5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56"/>
        <v>0</v>
      </c>
      <c r="AB505" s="228" t="str">
        <f t="shared" si="5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5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56"/>
        <v>0</v>
      </c>
      <c r="AB506" s="228" t="str">
        <f t="shared" si="5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5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56"/>
        <v>0</v>
      </c>
      <c r="AB507" s="228" t="str">
        <f t="shared" si="5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5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56"/>
        <v>0</v>
      </c>
      <c r="AB508" s="228" t="str">
        <f t="shared" si="5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5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56"/>
        <v>0</v>
      </c>
      <c r="AB509" s="228" t="str">
        <f t="shared" si="5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5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56"/>
        <v>0</v>
      </c>
      <c r="AB510" s="228" t="str">
        <f t="shared" si="5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5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56"/>
        <v>0</v>
      </c>
      <c r="AB511" s="228" t="str">
        <f t="shared" si="5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5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56"/>
        <v>0</v>
      </c>
      <c r="AB512" s="228" t="str">
        <f t="shared" si="5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5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56"/>
        <v>0</v>
      </c>
      <c r="AB513" s="228" t="str">
        <f t="shared" si="5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5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56"/>
        <v>0</v>
      </c>
      <c r="AB514" s="228" t="str">
        <f t="shared" si="5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5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56"/>
        <v>0</v>
      </c>
      <c r="AB515" s="228" t="str">
        <f t="shared" si="5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5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56"/>
        <v>0</v>
      </c>
      <c r="AB516" s="228" t="str">
        <f t="shared" si="5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58">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59">IF(AND(C517="Smelter not listed",OR(LEN(D517)=0,LEN(E517)=0)),1,0)</f>
        <v>0</v>
      </c>
      <c r="AB517" s="228" t="str">
        <f t="shared" ref="AB517" si="60">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61">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62">IF(AND(C518="Smelter not listed",OR(LEN(D518)=0,LEN(E518)=0)),1,0)</f>
        <v>0</v>
      </c>
      <c r="AB518" s="228" t="str">
        <f t="shared" ref="AB518:AB549" si="63">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62"/>
        <v>0</v>
      </c>
      <c r="AB519" s="228" t="str">
        <f t="shared" si="6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62"/>
        <v>0</v>
      </c>
      <c r="AB520" s="228" t="str">
        <f t="shared" si="6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62"/>
        <v>0</v>
      </c>
      <c r="AB521" s="228" t="str">
        <f t="shared" si="63"/>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62"/>
        <v>0</v>
      </c>
      <c r="AB522" s="228" t="str">
        <f t="shared" si="63"/>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62"/>
        <v>0</v>
      </c>
      <c r="AB523" s="228" t="str">
        <f t="shared" si="63"/>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62"/>
        <v>0</v>
      </c>
      <c r="AB524" s="228" t="str">
        <f t="shared" si="63"/>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62"/>
        <v>0</v>
      </c>
      <c r="AB525" s="228" t="str">
        <f t="shared" si="63"/>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62"/>
        <v>0</v>
      </c>
      <c r="AB526" s="228" t="str">
        <f t="shared" si="63"/>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62"/>
        <v>0</v>
      </c>
      <c r="AB527" s="228" t="str">
        <f t="shared" si="63"/>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62"/>
        <v>0</v>
      </c>
      <c r="AB528" s="228" t="str">
        <f t="shared" si="63"/>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62"/>
        <v>0</v>
      </c>
      <c r="AB529" s="228" t="str">
        <f t="shared" si="63"/>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62"/>
        <v>0</v>
      </c>
      <c r="AB530" s="228" t="str">
        <f t="shared" si="6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62"/>
        <v>0</v>
      </c>
      <c r="AB531" s="228" t="str">
        <f t="shared" si="6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62"/>
        <v>0</v>
      </c>
      <c r="AB532" s="228" t="str">
        <f t="shared" si="6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62"/>
        <v>0</v>
      </c>
      <c r="AB533" s="228" t="str">
        <f t="shared" si="6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62"/>
        <v>0</v>
      </c>
      <c r="AB534" s="228" t="str">
        <f t="shared" si="6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62"/>
        <v>0</v>
      </c>
      <c r="AB535" s="228" t="str">
        <f t="shared" si="6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62"/>
        <v>0</v>
      </c>
      <c r="AB536" s="228" t="str">
        <f t="shared" si="6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62"/>
        <v>0</v>
      </c>
      <c r="AB537" s="228" t="str">
        <f t="shared" si="6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2"/>
        <v>0</v>
      </c>
      <c r="AB538" s="228" t="str">
        <f t="shared" si="6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2"/>
        <v>0</v>
      </c>
      <c r="AB539" s="228" t="str">
        <f t="shared" si="6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2"/>
        <v>0</v>
      </c>
      <c r="AB540" s="228" t="str">
        <f t="shared" si="63"/>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2"/>
        <v>0</v>
      </c>
      <c r="AB541" s="228" t="str">
        <f t="shared" si="6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62"/>
        <v>0</v>
      </c>
      <c r="AB542" s="228" t="str">
        <f t="shared" si="6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62"/>
        <v>0</v>
      </c>
      <c r="AB543" s="228" t="str">
        <f t="shared" si="6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2"/>
        <v>0</v>
      </c>
      <c r="AB544" s="228" t="str">
        <f t="shared" si="6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2"/>
        <v>0</v>
      </c>
      <c r="AB545" s="228" t="str">
        <f t="shared" si="6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2"/>
        <v>0</v>
      </c>
      <c r="AB546" s="228" t="str">
        <f t="shared" si="6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2"/>
        <v>0</v>
      </c>
      <c r="AB547" s="228" t="str">
        <f t="shared" si="6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2"/>
        <v>0</v>
      </c>
      <c r="AB548" s="228" t="str">
        <f t="shared" si="6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2"/>
        <v>0</v>
      </c>
      <c r="AB549" s="228" t="str">
        <f t="shared" si="6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64">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65">IF(AND(C550="Smelter not listed",OR(LEN(D550)=0,LEN(E550)=0)),1,0)</f>
        <v>0</v>
      </c>
      <c r="AB550" s="228" t="str">
        <f t="shared" ref="AB550:AB580" si="66">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5"/>
        <v>0</v>
      </c>
      <c r="AB551" s="228" t="str">
        <f t="shared" si="6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5"/>
        <v>0</v>
      </c>
      <c r="AB552" s="228" t="str">
        <f t="shared" si="6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5"/>
        <v>0</v>
      </c>
      <c r="AB553" s="228" t="str">
        <f t="shared" si="6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5"/>
        <v>0</v>
      </c>
      <c r="AB554" s="228" t="str">
        <f t="shared" si="6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5"/>
        <v>0</v>
      </c>
      <c r="AB555" s="228" t="str">
        <f t="shared" si="6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5"/>
        <v>0</v>
      </c>
      <c r="AB556" s="228" t="str">
        <f t="shared" si="6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5"/>
        <v>0</v>
      </c>
      <c r="AB557" s="228" t="str">
        <f t="shared" si="6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65"/>
        <v>0</v>
      </c>
      <c r="AB558" s="228" t="str">
        <f t="shared" si="6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65"/>
        <v>0</v>
      </c>
      <c r="AB559" s="228" t="str">
        <f t="shared" si="66"/>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65"/>
        <v>0</v>
      </c>
      <c r="AB560" s="228" t="str">
        <f t="shared" si="66"/>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65"/>
        <v>0</v>
      </c>
      <c r="AB561" s="228" t="str">
        <f t="shared" si="66"/>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65"/>
        <v>0</v>
      </c>
      <c r="AB562" s="228" t="str">
        <f t="shared" si="66"/>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65"/>
        <v>0</v>
      </c>
      <c r="AB563" s="228" t="str">
        <f t="shared" si="66"/>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65"/>
        <v>0</v>
      </c>
      <c r="AB564" s="228" t="str">
        <f t="shared" si="66"/>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65"/>
        <v>0</v>
      </c>
      <c r="AB565" s="228" t="str">
        <f t="shared" si="66"/>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65"/>
        <v>0</v>
      </c>
      <c r="AB566" s="228" t="str">
        <f t="shared" si="66"/>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6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65"/>
        <v>0</v>
      </c>
      <c r="AB567" s="228" t="str">
        <f t="shared" si="66"/>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6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65"/>
        <v>0</v>
      </c>
      <c r="AB568" s="228" t="str">
        <f t="shared" si="66"/>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6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65"/>
        <v>0</v>
      </c>
      <c r="AB569" s="228" t="str">
        <f t="shared" si="66"/>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6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65"/>
        <v>0</v>
      </c>
      <c r="AB570" s="228" t="str">
        <f t="shared" si="66"/>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6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65"/>
        <v>0</v>
      </c>
      <c r="AB571" s="228" t="str">
        <f t="shared" si="66"/>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6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65"/>
        <v>0</v>
      </c>
      <c r="AB572" s="228" t="str">
        <f t="shared" si="66"/>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6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65"/>
        <v>0</v>
      </c>
      <c r="AB573" s="228" t="str">
        <f t="shared" si="66"/>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6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65"/>
        <v>0</v>
      </c>
      <c r="AB574" s="228" t="str">
        <f t="shared" si="66"/>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6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65"/>
        <v>0</v>
      </c>
      <c r="AB575" s="228" t="str">
        <f t="shared" si="66"/>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6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65"/>
        <v>0</v>
      </c>
      <c r="AB576" s="228" t="str">
        <f t="shared" si="6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6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65"/>
        <v>0</v>
      </c>
      <c r="AB577" s="228" t="str">
        <f t="shared" si="6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6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65"/>
        <v>0</v>
      </c>
      <c r="AB578" s="228" t="str">
        <f t="shared" si="6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6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65"/>
        <v>0</v>
      </c>
      <c r="AB579" s="228" t="str">
        <f t="shared" si="66"/>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6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65"/>
        <v>0</v>
      </c>
      <c r="AB580" s="228" t="str">
        <f t="shared" si="66"/>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67">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68">IF(AND(C581="Smelter not listed",OR(LEN(D581)=0,LEN(E581)=0)),1,0)</f>
        <v>0</v>
      </c>
      <c r="AB581" s="228" t="str">
        <f t="shared" ref="AB581" si="69">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70">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71">IF(AND(C586="Smelter not listed",OR(LEN(D586)=0,LEN(E586)=0)),1,0)</f>
        <v>0</v>
      </c>
      <c r="AB586" s="228" t="str">
        <f t="shared" ref="AB586" si="72">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73">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74">IF(AND(C587="Smelter not listed",OR(LEN(D587)=0,LEN(E587)=0)),1,0)</f>
        <v>0</v>
      </c>
      <c r="AB587" s="228" t="str">
        <f t="shared" ref="AB587:AB634" si="75">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7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4"/>
        <v>0</v>
      </c>
      <c r="AB588" s="228" t="str">
        <f t="shared" si="7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4"/>
        <v>0</v>
      </c>
      <c r="AB589" s="228" t="str">
        <f t="shared" si="7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4"/>
        <v>0</v>
      </c>
      <c r="AB590" s="228" t="str">
        <f t="shared" si="7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4"/>
        <v>0</v>
      </c>
      <c r="AB591" s="228" t="str">
        <f t="shared" si="7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4"/>
        <v>0</v>
      </c>
      <c r="AB592" s="228" t="str">
        <f t="shared" si="7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7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4"/>
        <v>0</v>
      </c>
      <c r="AB593" s="228" t="str">
        <f t="shared" si="7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7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4"/>
        <v>0</v>
      </c>
      <c r="AB594" s="228" t="str">
        <f t="shared" si="7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7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4"/>
        <v>0</v>
      </c>
      <c r="AB595" s="228" t="str">
        <f t="shared" si="7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7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4"/>
        <v>0</v>
      </c>
      <c r="AB596" s="228" t="str">
        <f t="shared" si="7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7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4"/>
        <v>0</v>
      </c>
      <c r="AB597" s="228" t="str">
        <f t="shared" si="7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7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4"/>
        <v>0</v>
      </c>
      <c r="AB598" s="228" t="str">
        <f t="shared" si="7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7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4"/>
        <v>0</v>
      </c>
      <c r="AB599" s="228" t="str">
        <f t="shared" si="7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4"/>
        <v>0</v>
      </c>
      <c r="AB600" s="228" t="str">
        <f t="shared" si="7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4"/>
        <v>0</v>
      </c>
      <c r="AB601" s="228" t="str">
        <f t="shared" si="7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4"/>
        <v>0</v>
      </c>
      <c r="AB602" s="228" t="str">
        <f t="shared" si="7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4"/>
        <v>0</v>
      </c>
      <c r="AB603" s="228" t="str">
        <f t="shared" si="7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4"/>
        <v>0</v>
      </c>
      <c r="AB604" s="228" t="str">
        <f t="shared" si="7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4"/>
        <v>0</v>
      </c>
      <c r="AB605" s="228" t="str">
        <f t="shared" si="7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4"/>
        <v>0</v>
      </c>
      <c r="AB606" s="228" t="str">
        <f t="shared" si="7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4"/>
        <v>0</v>
      </c>
      <c r="AB607" s="228" t="str">
        <f t="shared" si="7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4"/>
        <v>0</v>
      </c>
      <c r="AB608" s="228" t="str">
        <f t="shared" si="7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4"/>
        <v>0</v>
      </c>
      <c r="AB609" s="228" t="str">
        <f t="shared" si="7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7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4"/>
        <v>0</v>
      </c>
      <c r="AB610" s="228" t="str">
        <f t="shared" si="7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7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4"/>
        <v>0</v>
      </c>
      <c r="AB611" s="228" t="str">
        <f t="shared" si="7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7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4"/>
        <v>0</v>
      </c>
      <c r="AB612" s="228" t="str">
        <f t="shared" si="7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7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74"/>
        <v>0</v>
      </c>
      <c r="AB613" s="228" t="str">
        <f t="shared" si="7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7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74"/>
        <v>0</v>
      </c>
      <c r="AB614" s="228" t="str">
        <f t="shared" si="7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7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4"/>
        <v>0</v>
      </c>
      <c r="AB615" s="228" t="str">
        <f t="shared" si="7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7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4"/>
        <v>0</v>
      </c>
      <c r="AB616" s="228" t="str">
        <f t="shared" si="7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7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4"/>
        <v>0</v>
      </c>
      <c r="AB617" s="228" t="str">
        <f t="shared" si="7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7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4"/>
        <v>0</v>
      </c>
      <c r="AB618" s="228" t="str">
        <f t="shared" si="7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7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74"/>
        <v>0</v>
      </c>
      <c r="AB619" s="228" t="str">
        <f t="shared" si="7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7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74"/>
        <v>0</v>
      </c>
      <c r="AB620" s="228" t="str">
        <f t="shared" si="7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7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74"/>
        <v>0</v>
      </c>
      <c r="AB621" s="228" t="str">
        <f t="shared" si="7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7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74"/>
        <v>0</v>
      </c>
      <c r="AB622" s="228" t="str">
        <f t="shared" si="7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7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74"/>
        <v>0</v>
      </c>
      <c r="AB623" s="228" t="str">
        <f t="shared" si="7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7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74"/>
        <v>0</v>
      </c>
      <c r="AB624" s="228" t="str">
        <f t="shared" si="7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7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74"/>
        <v>0</v>
      </c>
      <c r="AB625" s="228" t="str">
        <f t="shared" si="7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7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74"/>
        <v>0</v>
      </c>
      <c r="AB626" s="228" t="str">
        <f t="shared" si="7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7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74"/>
        <v>0</v>
      </c>
      <c r="AB627" s="228" t="str">
        <f t="shared" si="7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7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74"/>
        <v>0</v>
      </c>
      <c r="AB628" s="228" t="str">
        <f t="shared" si="7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7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74"/>
        <v>0</v>
      </c>
      <c r="AB629" s="228" t="str">
        <f t="shared" si="7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7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74"/>
        <v>0</v>
      </c>
      <c r="AB630" s="228" t="str">
        <f t="shared" si="7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7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74"/>
        <v>0</v>
      </c>
      <c r="AB631" s="228" t="str">
        <f t="shared" si="7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73"/>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74"/>
        <v>0</v>
      </c>
      <c r="AB632" s="228" t="str">
        <f t="shared" si="7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73"/>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74"/>
        <v>0</v>
      </c>
      <c r="AB633" s="228" t="str">
        <f t="shared" si="7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73"/>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74"/>
        <v>0</v>
      </c>
      <c r="AB634" s="228" t="str">
        <f t="shared" si="7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76">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77">IF(AND(C635="Smelter not listed",OR(LEN(D635)=0,LEN(E635)=0)),1,0)</f>
        <v>0</v>
      </c>
      <c r="AB635" s="228" t="str">
        <f t="shared" ref="AB635" si="78">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79">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80">IF(AND(C636="Smelter not listed",OR(LEN(D636)=0,LEN(E636)=0)),1,0)</f>
        <v>0</v>
      </c>
      <c r="AB636" s="228" t="str">
        <f t="shared" ref="AB636:AB667" si="81">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0"/>
        <v>0</v>
      </c>
      <c r="AB637" s="228" t="str">
        <f t="shared" si="8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0"/>
        <v>0</v>
      </c>
      <c r="AB638" s="228" t="str">
        <f t="shared" si="8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0"/>
        <v>0</v>
      </c>
      <c r="AB639" s="228" t="str">
        <f t="shared" si="8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0"/>
        <v>0</v>
      </c>
      <c r="AB640" s="228" t="str">
        <f t="shared" si="8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0"/>
        <v>0</v>
      </c>
      <c r="AB641" s="228" t="str">
        <f t="shared" si="8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0"/>
        <v>0</v>
      </c>
      <c r="AB642" s="228" t="str">
        <f t="shared" si="8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80"/>
        <v>0</v>
      </c>
      <c r="AB643" s="228" t="str">
        <f t="shared" si="8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0"/>
        <v>0</v>
      </c>
      <c r="AB644" s="228" t="str">
        <f t="shared" si="8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80"/>
        <v>0</v>
      </c>
      <c r="AB645" s="228" t="str">
        <f t="shared" si="81"/>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0"/>
        <v>0</v>
      </c>
      <c r="AB646" s="228" t="str">
        <f t="shared" si="81"/>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0"/>
        <v>0</v>
      </c>
      <c r="AB647" s="228" t="str">
        <f t="shared" si="81"/>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0"/>
        <v>0</v>
      </c>
      <c r="AB648" s="228" t="str">
        <f t="shared" si="81"/>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0"/>
        <v>0</v>
      </c>
      <c r="AB649" s="228" t="str">
        <f t="shared" si="81"/>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0"/>
        <v>0</v>
      </c>
      <c r="AB650" s="228" t="str">
        <f t="shared" si="81"/>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0"/>
        <v>0</v>
      </c>
      <c r="AB651" s="228" t="str">
        <f t="shared" si="81"/>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7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80"/>
        <v>0</v>
      </c>
      <c r="AB652" s="228" t="str">
        <f t="shared" si="81"/>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7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0"/>
        <v>0</v>
      </c>
      <c r="AB653" s="228" t="str">
        <f t="shared" si="81"/>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7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0"/>
        <v>0</v>
      </c>
      <c r="AB654" s="228" t="str">
        <f t="shared" si="81"/>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7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0"/>
        <v>0</v>
      </c>
      <c r="AB655" s="228" t="str">
        <f t="shared" si="81"/>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7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0"/>
        <v>0</v>
      </c>
      <c r="AB656" s="228" t="str">
        <f t="shared" si="81"/>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7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0"/>
        <v>0</v>
      </c>
      <c r="AB657" s="228" t="str">
        <f t="shared" si="81"/>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7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0"/>
        <v>0</v>
      </c>
      <c r="AB658" s="228" t="str">
        <f t="shared" si="81"/>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7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0"/>
        <v>0</v>
      </c>
      <c r="AB659" s="228" t="str">
        <f t="shared" si="81"/>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7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80"/>
        <v>0</v>
      </c>
      <c r="AB660" s="228" t="str">
        <f t="shared" si="81"/>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7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80"/>
        <v>0</v>
      </c>
      <c r="AB661" s="228" t="str">
        <f t="shared" si="81"/>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7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0"/>
        <v>0</v>
      </c>
      <c r="AB662" s="228" t="str">
        <f t="shared" si="81"/>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7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0"/>
        <v>0</v>
      </c>
      <c r="AB663" s="228" t="str">
        <f t="shared" si="81"/>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7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0"/>
        <v>0</v>
      </c>
      <c r="AB664" s="228" t="str">
        <f t="shared" si="81"/>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79"/>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0"/>
        <v>0</v>
      </c>
      <c r="AB665" s="228" t="str">
        <f t="shared" si="81"/>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79"/>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0"/>
        <v>0</v>
      </c>
      <c r="AB666" s="228" t="str">
        <f t="shared" si="81"/>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79"/>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0"/>
        <v>0</v>
      </c>
      <c r="AB667" s="228" t="str">
        <f t="shared" si="81"/>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82">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83">IF(AND(C668="Smelter not listed",OR(LEN(D668)=0,LEN(E668)=0)),1,0)</f>
        <v>0</v>
      </c>
      <c r="AB668" s="228" t="str">
        <f t="shared" ref="AB668:AB698" si="84">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83"/>
        <v>0</v>
      </c>
      <c r="AB669" s="228" t="str">
        <f t="shared" si="8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83"/>
        <v>0</v>
      </c>
      <c r="AB670" s="228" t="str">
        <f t="shared" si="8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83"/>
        <v>0</v>
      </c>
      <c r="AB671" s="228" t="str">
        <f t="shared" si="8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83"/>
        <v>0</v>
      </c>
      <c r="AB672" s="228" t="str">
        <f t="shared" si="8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83"/>
        <v>0</v>
      </c>
      <c r="AB673" s="228" t="str">
        <f t="shared" si="8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83"/>
        <v>0</v>
      </c>
      <c r="AB674" s="228" t="str">
        <f t="shared" si="8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83"/>
        <v>0</v>
      </c>
      <c r="AB675" s="228" t="str">
        <f t="shared" si="8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8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83"/>
        <v>0</v>
      </c>
      <c r="AB676" s="228" t="str">
        <f t="shared" si="8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8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83"/>
        <v>0</v>
      </c>
      <c r="AB677" s="228" t="str">
        <f t="shared" si="8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8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83"/>
        <v>0</v>
      </c>
      <c r="AB678" s="228" t="str">
        <f t="shared" si="8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8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83"/>
        <v>0</v>
      </c>
      <c r="AB679" s="228" t="str">
        <f t="shared" si="8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8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83"/>
        <v>0</v>
      </c>
      <c r="AB680" s="228" t="str">
        <f t="shared" si="84"/>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8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83"/>
        <v>0</v>
      </c>
      <c r="AB681" s="228" t="str">
        <f t="shared" si="84"/>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8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83"/>
        <v>0</v>
      </c>
      <c r="AB682" s="228" t="str">
        <f t="shared" si="84"/>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8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83"/>
        <v>0</v>
      </c>
      <c r="AB683" s="228" t="str">
        <f t="shared" si="84"/>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8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83"/>
        <v>0</v>
      </c>
      <c r="AB684" s="228" t="str">
        <f t="shared" si="84"/>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8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83"/>
        <v>0</v>
      </c>
      <c r="AB685" s="228" t="str">
        <f t="shared" si="8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8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83"/>
        <v>0</v>
      </c>
      <c r="AB686" s="228" t="str">
        <f t="shared" si="8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8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83"/>
        <v>0</v>
      </c>
      <c r="AB687" s="228" t="str">
        <f t="shared" si="8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8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83"/>
        <v>0</v>
      </c>
      <c r="AB688" s="228" t="str">
        <f t="shared" si="8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8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83"/>
        <v>0</v>
      </c>
      <c r="AB689" s="228" t="str">
        <f t="shared" si="8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8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83"/>
        <v>0</v>
      </c>
      <c r="AB690" s="228" t="str">
        <f t="shared" si="8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8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83"/>
        <v>0</v>
      </c>
      <c r="AB691" s="228" t="str">
        <f t="shared" si="8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8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83"/>
        <v>0</v>
      </c>
      <c r="AB692" s="228" t="str">
        <f t="shared" si="8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8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83"/>
        <v>0</v>
      </c>
      <c r="AB693" s="228" t="str">
        <f t="shared" si="8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8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83"/>
        <v>0</v>
      </c>
      <c r="AB694" s="228" t="str">
        <f t="shared" si="8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8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83"/>
        <v>0</v>
      </c>
      <c r="AB695" s="228" t="str">
        <f t="shared" si="8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82"/>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83"/>
        <v>0</v>
      </c>
      <c r="AB696" s="228" t="str">
        <f t="shared" si="8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82"/>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83"/>
        <v>0</v>
      </c>
      <c r="AB697" s="228" t="str">
        <f t="shared" si="8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82"/>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83"/>
        <v>0</v>
      </c>
      <c r="AB698" s="228" t="str">
        <f t="shared" si="8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85">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86">IF(AND(C699="Smelter not listed",OR(LEN(D699)=0,LEN(E699)=0)),1,0)</f>
        <v>0</v>
      </c>
      <c r="AB699" s="228" t="str">
        <f t="shared" ref="AB699" si="87">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88">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89">IF(AND(C700="Smelter not listed",OR(LEN(D700)=0,LEN(E700)=0)),1,0)</f>
        <v>0</v>
      </c>
      <c r="AB700" s="228" t="str">
        <f t="shared" ref="AB700:AB731" si="90">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9"/>
        <v>0</v>
      </c>
      <c r="AB701" s="228" t="str">
        <f t="shared" si="9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9"/>
        <v>0</v>
      </c>
      <c r="AB702" s="228" t="str">
        <f t="shared" si="9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9"/>
        <v>0</v>
      </c>
      <c r="AB703" s="228" t="str">
        <f t="shared" si="9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9"/>
        <v>0</v>
      </c>
      <c r="AB704" s="228" t="str">
        <f t="shared" si="9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9"/>
        <v>0</v>
      </c>
      <c r="AB705" s="228" t="str">
        <f t="shared" si="9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9"/>
        <v>0</v>
      </c>
      <c r="AB706" s="228" t="str">
        <f t="shared" si="9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9"/>
        <v>0</v>
      </c>
      <c r="AB707" s="228" t="str">
        <f t="shared" si="9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9"/>
        <v>0</v>
      </c>
      <c r="AB708" s="228" t="str">
        <f t="shared" si="9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9"/>
        <v>0</v>
      </c>
      <c r="AB709" s="228" t="str">
        <f t="shared" si="9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9"/>
        <v>0</v>
      </c>
      <c r="AB710" s="228" t="str">
        <f t="shared" si="90"/>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9"/>
        <v>0</v>
      </c>
      <c r="AB711" s="228" t="str">
        <f t="shared" si="90"/>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9"/>
        <v>0</v>
      </c>
      <c r="AB712" s="228" t="str">
        <f t="shared" si="90"/>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9"/>
        <v>0</v>
      </c>
      <c r="AB713" s="228" t="str">
        <f t="shared" si="90"/>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9"/>
        <v>0</v>
      </c>
      <c r="AB714" s="228" t="str">
        <f t="shared" si="90"/>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9"/>
        <v>0</v>
      </c>
      <c r="AB715" s="228" t="str">
        <f t="shared" si="90"/>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89"/>
        <v>0</v>
      </c>
      <c r="AB716" s="228" t="str">
        <f t="shared" si="90"/>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89"/>
        <v>0</v>
      </c>
      <c r="AB717" s="228" t="str">
        <f t="shared" si="90"/>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89"/>
        <v>0</v>
      </c>
      <c r="AB718" s="228" t="str">
        <f t="shared" si="90"/>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89"/>
        <v>0</v>
      </c>
      <c r="AB719" s="228" t="str">
        <f t="shared" si="90"/>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89"/>
        <v>0</v>
      </c>
      <c r="AB720" s="228" t="str">
        <f t="shared" si="90"/>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89"/>
        <v>0</v>
      </c>
      <c r="AB721" s="228" t="str">
        <f t="shared" si="90"/>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89"/>
        <v>0</v>
      </c>
      <c r="AB722" s="228" t="str">
        <f t="shared" si="90"/>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89"/>
        <v>0</v>
      </c>
      <c r="AB723" s="228" t="str">
        <f t="shared" si="90"/>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8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89"/>
        <v>0</v>
      </c>
      <c r="AB724" s="228" t="str">
        <f t="shared" si="90"/>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8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89"/>
        <v>0</v>
      </c>
      <c r="AB725" s="228" t="str">
        <f t="shared" si="90"/>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8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89"/>
        <v>0</v>
      </c>
      <c r="AB726" s="228" t="str">
        <f t="shared" si="90"/>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8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89"/>
        <v>0</v>
      </c>
      <c r="AB727" s="228" t="str">
        <f t="shared" si="90"/>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8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89"/>
        <v>0</v>
      </c>
      <c r="AB728" s="228" t="str">
        <f t="shared" si="90"/>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88"/>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89"/>
        <v>0</v>
      </c>
      <c r="AB729" s="228" t="str">
        <f t="shared" si="90"/>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88"/>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89"/>
        <v>0</v>
      </c>
      <c r="AB730" s="228" t="str">
        <f t="shared" si="90"/>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88"/>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89"/>
        <v>0</v>
      </c>
      <c r="AB731" s="228" t="str">
        <f t="shared" si="90"/>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91">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92">IF(AND(C732="Smelter not listed",OR(LEN(D732)=0,LEN(E732)=0)),1,0)</f>
        <v>0</v>
      </c>
      <c r="AB732" s="228" t="str">
        <f t="shared" ref="AB732:AB762" si="93">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2"/>
        <v>0</v>
      </c>
      <c r="AB733" s="228" t="str">
        <f t="shared" si="9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2"/>
        <v>0</v>
      </c>
      <c r="AB734" s="228" t="str">
        <f t="shared" si="9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2"/>
        <v>0</v>
      </c>
      <c r="AB735" s="228" t="str">
        <f t="shared" si="9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2"/>
        <v>0</v>
      </c>
      <c r="AB736" s="228" t="str">
        <f t="shared" si="9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2"/>
        <v>0</v>
      </c>
      <c r="AB737" s="228" t="str">
        <f t="shared" si="9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92"/>
        <v>0</v>
      </c>
      <c r="AB738" s="228" t="str">
        <f t="shared" si="9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92"/>
        <v>0</v>
      </c>
      <c r="AB739" s="228" t="str">
        <f t="shared" si="9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92"/>
        <v>0</v>
      </c>
      <c r="AB740" s="228" t="str">
        <f t="shared" si="9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92"/>
        <v>0</v>
      </c>
      <c r="AB741" s="228" t="str">
        <f t="shared" si="9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92"/>
        <v>0</v>
      </c>
      <c r="AB742" s="228" t="str">
        <f t="shared" si="9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92"/>
        <v>0</v>
      </c>
      <c r="AB743" s="228" t="str">
        <f t="shared" si="9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92"/>
        <v>0</v>
      </c>
      <c r="AB744" s="228" t="str">
        <f t="shared" si="9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92"/>
        <v>0</v>
      </c>
      <c r="AB745" s="228" t="str">
        <f t="shared" si="9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92"/>
        <v>0</v>
      </c>
      <c r="AB746" s="228" t="str">
        <f t="shared" si="93"/>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92"/>
        <v>0</v>
      </c>
      <c r="AB747" s="228" t="str">
        <f t="shared" si="93"/>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92"/>
        <v>0</v>
      </c>
      <c r="AB748" s="228" t="str">
        <f t="shared" si="93"/>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92"/>
        <v>0</v>
      </c>
      <c r="AB749" s="228" t="str">
        <f t="shared" si="9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92"/>
        <v>0</v>
      </c>
      <c r="AB750" s="228" t="str">
        <f t="shared" si="9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92"/>
        <v>0</v>
      </c>
      <c r="AB751" s="228" t="str">
        <f t="shared" si="9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92"/>
        <v>0</v>
      </c>
      <c r="AB752" s="228" t="str">
        <f t="shared" si="9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92"/>
        <v>0</v>
      </c>
      <c r="AB753" s="228" t="str">
        <f t="shared" si="9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92"/>
        <v>0</v>
      </c>
      <c r="AB754" s="228" t="str">
        <f t="shared" si="9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92"/>
        <v>0</v>
      </c>
      <c r="AB755" s="228" t="str">
        <f t="shared" si="9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92"/>
        <v>0</v>
      </c>
      <c r="AB756" s="228" t="str">
        <f t="shared" si="9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92"/>
        <v>0</v>
      </c>
      <c r="AB757" s="228" t="str">
        <f t="shared" si="9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92"/>
        <v>0</v>
      </c>
      <c r="AB758" s="228" t="str">
        <f t="shared" si="9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92"/>
        <v>0</v>
      </c>
      <c r="AB759" s="228" t="str">
        <f t="shared" si="9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1"/>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92"/>
        <v>0</v>
      </c>
      <c r="AB760" s="228" t="str">
        <f t="shared" si="9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1"/>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92"/>
        <v>0</v>
      </c>
      <c r="AB761" s="228" t="str">
        <f t="shared" si="9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1"/>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92"/>
        <v>0</v>
      </c>
      <c r="AB762" s="228" t="str">
        <f t="shared" si="9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94">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95">IF(AND(C763="Smelter not listed",OR(LEN(D763)=0,LEN(E763)=0)),1,0)</f>
        <v>0</v>
      </c>
      <c r="AB763" s="228" t="str">
        <f t="shared" ref="AB763" si="96">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97">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98">IF(AND(C764="Smelter not listed",OR(LEN(D764)=0,LEN(E764)=0)),1,0)</f>
        <v>0</v>
      </c>
      <c r="AB764" s="228" t="str">
        <f t="shared" ref="AB764:AB795" si="99">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8"/>
        <v>0</v>
      </c>
      <c r="AB765" s="228" t="str">
        <f t="shared" si="9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8"/>
        <v>0</v>
      </c>
      <c r="AB766" s="228" t="str">
        <f t="shared" si="9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8"/>
        <v>0</v>
      </c>
      <c r="AB767" s="228" t="str">
        <f t="shared" si="9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8"/>
        <v>0</v>
      </c>
      <c r="AB768" s="228" t="str">
        <f t="shared" si="9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8"/>
        <v>0</v>
      </c>
      <c r="AB769" s="228" t="str">
        <f t="shared" si="9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8"/>
        <v>0</v>
      </c>
      <c r="AB770" s="228" t="str">
        <f t="shared" si="9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8"/>
        <v>0</v>
      </c>
      <c r="AB771" s="228" t="str">
        <f t="shared" si="9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8"/>
        <v>0</v>
      </c>
      <c r="AB772" s="228" t="str">
        <f t="shared" si="9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8"/>
        <v>0</v>
      </c>
      <c r="AB773" s="228" t="str">
        <f t="shared" si="99"/>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8"/>
        <v>0</v>
      </c>
      <c r="AB774" s="228" t="str">
        <f t="shared" si="99"/>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8"/>
        <v>0</v>
      </c>
      <c r="AB775" s="228" t="str">
        <f t="shared" si="99"/>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8"/>
        <v>0</v>
      </c>
      <c r="AB776" s="228" t="str">
        <f t="shared" si="99"/>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8"/>
        <v>0</v>
      </c>
      <c r="AB777" s="228" t="str">
        <f t="shared" si="99"/>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8"/>
        <v>0</v>
      </c>
      <c r="AB778" s="228" t="str">
        <f t="shared" si="99"/>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8"/>
        <v>0</v>
      </c>
      <c r="AB779" s="228" t="str">
        <f t="shared" si="99"/>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8"/>
        <v>0</v>
      </c>
      <c r="AB780" s="228" t="str">
        <f t="shared" si="99"/>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8"/>
        <v>0</v>
      </c>
      <c r="AB781" s="228" t="str">
        <f t="shared" si="99"/>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98"/>
        <v>0</v>
      </c>
      <c r="AB782" s="228" t="str">
        <f t="shared" si="99"/>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98"/>
        <v>0</v>
      </c>
      <c r="AB783" s="228" t="str">
        <f t="shared" si="99"/>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8"/>
        <v>0</v>
      </c>
      <c r="AB784" s="228" t="str">
        <f t="shared" si="99"/>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98"/>
        <v>0</v>
      </c>
      <c r="AB785" s="228" t="str">
        <f t="shared" si="99"/>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8"/>
        <v>0</v>
      </c>
      <c r="AB786" s="228" t="str">
        <f t="shared" si="99"/>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8"/>
        <v>0</v>
      </c>
      <c r="AB787" s="228" t="str">
        <f t="shared" si="99"/>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9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98"/>
        <v>0</v>
      </c>
      <c r="AB788" s="228" t="str">
        <f t="shared" si="99"/>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9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98"/>
        <v>0</v>
      </c>
      <c r="AB789" s="228" t="str">
        <f t="shared" si="99"/>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9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98"/>
        <v>0</v>
      </c>
      <c r="AB790" s="228" t="str">
        <f t="shared" si="99"/>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9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98"/>
        <v>0</v>
      </c>
      <c r="AB791" s="228" t="str">
        <f t="shared" si="99"/>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9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98"/>
        <v>0</v>
      </c>
      <c r="AB792" s="228" t="str">
        <f t="shared" si="99"/>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97"/>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98"/>
        <v>0</v>
      </c>
      <c r="AB793" s="228" t="str">
        <f t="shared" si="99"/>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97"/>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98"/>
        <v>0</v>
      </c>
      <c r="AB794" s="228" t="str">
        <f t="shared" si="99"/>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97"/>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98"/>
        <v>0</v>
      </c>
      <c r="AB795" s="228" t="str">
        <f t="shared" si="99"/>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00">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01">IF(AND(C796="Smelter not listed",OR(LEN(D796)=0,LEN(E796)=0)),1,0)</f>
        <v>0</v>
      </c>
      <c r="AB796" s="228" t="str">
        <f t="shared" ref="AB796:AB826" si="102">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1"/>
        <v>0</v>
      </c>
      <c r="AB797" s="228" t="str">
        <f t="shared" si="10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1"/>
        <v>0</v>
      </c>
      <c r="AB798" s="228" t="str">
        <f t="shared" si="10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1"/>
        <v>0</v>
      </c>
      <c r="AB799" s="228" t="str">
        <f t="shared" si="10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1"/>
        <v>0</v>
      </c>
      <c r="AB800" s="228" t="str">
        <f t="shared" si="10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1"/>
        <v>0</v>
      </c>
      <c r="AB801" s="228" t="str">
        <f t="shared" si="10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1"/>
        <v>0</v>
      </c>
      <c r="AB802" s="228" t="str">
        <f t="shared" si="10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1"/>
        <v>0</v>
      </c>
      <c r="AB803" s="228" t="str">
        <f t="shared" si="10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01"/>
        <v>0</v>
      </c>
      <c r="AB804" s="228" t="str">
        <f t="shared" si="10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01"/>
        <v>0</v>
      </c>
      <c r="AB805" s="228" t="str">
        <f t="shared" si="10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1"/>
        <v>0</v>
      </c>
      <c r="AB806" s="228" t="str">
        <f t="shared" si="10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1"/>
        <v>0</v>
      </c>
      <c r="AB807" s="228" t="str">
        <f t="shared" si="10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1"/>
        <v>0</v>
      </c>
      <c r="AB808" s="228" t="str">
        <f t="shared" si="10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1"/>
        <v>0</v>
      </c>
      <c r="AB809" s="228" t="str">
        <f t="shared" si="10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1"/>
        <v>0</v>
      </c>
      <c r="AB810" s="228" t="str">
        <f t="shared" si="10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01"/>
        <v>0</v>
      </c>
      <c r="AB811" s="228" t="str">
        <f t="shared" si="10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01"/>
        <v>0</v>
      </c>
      <c r="AB812" s="228" t="str">
        <f t="shared" si="10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1"/>
        <v>0</v>
      </c>
      <c r="AB813" s="228" t="str">
        <f t="shared" si="10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1"/>
        <v>0</v>
      </c>
      <c r="AB814" s="228" t="str">
        <f t="shared" si="10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1"/>
        <v>0</v>
      </c>
      <c r="AB815" s="228" t="str">
        <f t="shared" si="10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1"/>
        <v>0</v>
      </c>
      <c r="AB816" s="228" t="str">
        <f t="shared" si="10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1"/>
        <v>0</v>
      </c>
      <c r="AB817" s="228" t="str">
        <f t="shared" si="10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1"/>
        <v>0</v>
      </c>
      <c r="AB818" s="228" t="str">
        <f t="shared" si="10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1"/>
        <v>0</v>
      </c>
      <c r="AB819" s="228" t="str">
        <f t="shared" si="10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1"/>
        <v>0</v>
      </c>
      <c r="AB820" s="228" t="str">
        <f t="shared" si="10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1"/>
        <v>0</v>
      </c>
      <c r="AB821" s="228" t="str">
        <f t="shared" si="10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1"/>
        <v>0</v>
      </c>
      <c r="AB822" s="228" t="str">
        <f t="shared" si="10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1"/>
        <v>0</v>
      </c>
      <c r="AB823" s="228" t="str">
        <f t="shared" si="10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0"/>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1"/>
        <v>0</v>
      </c>
      <c r="AB824" s="228" t="str">
        <f t="shared" si="10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0"/>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1"/>
        <v>0</v>
      </c>
      <c r="AB825" s="228" t="str">
        <f t="shared" si="10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0"/>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1"/>
        <v>0</v>
      </c>
      <c r="AB826" s="228" t="str">
        <f t="shared" si="10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03">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04">IF(AND(C827="Smelter not listed",OR(LEN(D827)=0,LEN(E827)=0)),1,0)</f>
        <v>0</v>
      </c>
      <c r="AB827" s="228" t="str">
        <f t="shared" ref="AB827" si="105">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06">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07">IF(AND(C828="Smelter not listed",OR(LEN(D828)=0,LEN(E828)=0)),1,0)</f>
        <v>0</v>
      </c>
      <c r="AB828" s="228" t="str">
        <f t="shared" ref="AB828:AB859" si="108">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7"/>
        <v>0</v>
      </c>
      <c r="AB829" s="228" t="str">
        <f t="shared" si="10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7"/>
        <v>0</v>
      </c>
      <c r="AB830" s="228" t="str">
        <f t="shared" si="10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7"/>
        <v>0</v>
      </c>
      <c r="AB831" s="228" t="str">
        <f t="shared" si="10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7"/>
        <v>0</v>
      </c>
      <c r="AB832" s="228" t="str">
        <f t="shared" si="10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7"/>
        <v>0</v>
      </c>
      <c r="AB833" s="228" t="str">
        <f t="shared" si="10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7"/>
        <v>0</v>
      </c>
      <c r="AB834" s="228" t="str">
        <f t="shared" si="10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7"/>
        <v>0</v>
      </c>
      <c r="AB835" s="228" t="str">
        <f t="shared" si="10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7"/>
        <v>0</v>
      </c>
      <c r="AB836" s="228" t="str">
        <f t="shared" si="10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7"/>
        <v>0</v>
      </c>
      <c r="AB837" s="228" t="str">
        <f t="shared" si="10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7"/>
        <v>0</v>
      </c>
      <c r="AB838" s="228" t="str">
        <f t="shared" si="108"/>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7"/>
        <v>0</v>
      </c>
      <c r="AB839" s="228" t="str">
        <f t="shared" si="108"/>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7"/>
        <v>0</v>
      </c>
      <c r="AB840" s="228" t="str">
        <f t="shared" si="108"/>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7"/>
        <v>0</v>
      </c>
      <c r="AB841" s="228" t="str">
        <f t="shared" si="108"/>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7"/>
        <v>0</v>
      </c>
      <c r="AB842" s="228" t="str">
        <f t="shared" si="108"/>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7"/>
        <v>0</v>
      </c>
      <c r="AB843" s="228" t="str">
        <f t="shared" si="108"/>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07"/>
        <v>0</v>
      </c>
      <c r="AB844" s="228" t="str">
        <f t="shared" si="108"/>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7"/>
        <v>0</v>
      </c>
      <c r="AB845" s="228" t="str">
        <f t="shared" si="108"/>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07"/>
        <v>0</v>
      </c>
      <c r="AB846" s="228" t="str">
        <f t="shared" si="108"/>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07"/>
        <v>0</v>
      </c>
      <c r="AB847" s="228" t="str">
        <f t="shared" si="108"/>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7"/>
        <v>0</v>
      </c>
      <c r="AB848" s="228" t="str">
        <f t="shared" si="108"/>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07"/>
        <v>0</v>
      </c>
      <c r="AB849" s="228" t="str">
        <f t="shared" si="108"/>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7"/>
        <v>0</v>
      </c>
      <c r="AB850" s="228" t="str">
        <f t="shared" si="108"/>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7"/>
        <v>0</v>
      </c>
      <c r="AB851" s="228" t="str">
        <f t="shared" si="108"/>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0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07"/>
        <v>0</v>
      </c>
      <c r="AB852" s="228" t="str">
        <f t="shared" si="108"/>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0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07"/>
        <v>0</v>
      </c>
      <c r="AB853" s="228" t="str">
        <f t="shared" si="108"/>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0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07"/>
        <v>0</v>
      </c>
      <c r="AB854" s="228" t="str">
        <f t="shared" si="108"/>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0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07"/>
        <v>0</v>
      </c>
      <c r="AB855" s="228" t="str">
        <f t="shared" si="108"/>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0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07"/>
        <v>0</v>
      </c>
      <c r="AB856" s="228" t="str">
        <f t="shared" si="108"/>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06"/>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07"/>
        <v>0</v>
      </c>
      <c r="AB857" s="228" t="str">
        <f t="shared" si="108"/>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06"/>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07"/>
        <v>0</v>
      </c>
      <c r="AB858" s="228" t="str">
        <f t="shared" si="108"/>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06"/>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07"/>
        <v>0</v>
      </c>
      <c r="AB859" s="228" t="str">
        <f t="shared" si="108"/>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09">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10">IF(AND(C860="Smelter not listed",OR(LEN(D860)=0,LEN(E860)=0)),1,0)</f>
        <v>0</v>
      </c>
      <c r="AB860" s="228" t="str">
        <f t="shared" ref="AB860:AB890" si="111">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0"/>
        <v>0</v>
      </c>
      <c r="AB861" s="228" t="str">
        <f t="shared" si="11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0"/>
        <v>0</v>
      </c>
      <c r="AB862" s="228" t="str">
        <f t="shared" si="11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0"/>
        <v>0</v>
      </c>
      <c r="AB863" s="228" t="str">
        <f t="shared" si="11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0"/>
        <v>0</v>
      </c>
      <c r="AB864" s="228" t="str">
        <f t="shared" si="11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0"/>
        <v>0</v>
      </c>
      <c r="AB865" s="228" t="str">
        <f t="shared" si="11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0"/>
        <v>0</v>
      </c>
      <c r="AB866" s="228" t="str">
        <f t="shared" si="11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0"/>
        <v>0</v>
      </c>
      <c r="AB867" s="228" t="str">
        <f t="shared" si="11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10"/>
        <v>0</v>
      </c>
      <c r="AB868" s="228" t="str">
        <f t="shared" si="11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10"/>
        <v>0</v>
      </c>
      <c r="AB869" s="228" t="str">
        <f t="shared" si="11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10"/>
        <v>0</v>
      </c>
      <c r="AB870" s="228" t="str">
        <f t="shared" si="11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0"/>
        <v>0</v>
      </c>
      <c r="AB871" s="228" t="str">
        <f t="shared" si="11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0"/>
        <v>0</v>
      </c>
      <c r="AB872" s="228" t="str">
        <f t="shared" si="11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0"/>
        <v>0</v>
      </c>
      <c r="AB873" s="228" t="str">
        <f t="shared" si="11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0"/>
        <v>0</v>
      </c>
      <c r="AB874" s="228" t="str">
        <f t="shared" si="11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0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10"/>
        <v>0</v>
      </c>
      <c r="AB875" s="228" t="str">
        <f t="shared" si="11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0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10"/>
        <v>0</v>
      </c>
      <c r="AB876" s="228" t="str">
        <f t="shared" si="11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0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0"/>
        <v>0</v>
      </c>
      <c r="AB877" s="228" t="str">
        <f t="shared" si="11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0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0"/>
        <v>0</v>
      </c>
      <c r="AB878" s="228" t="str">
        <f t="shared" si="11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0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0"/>
        <v>0</v>
      </c>
      <c r="AB879" s="228" t="str">
        <f t="shared" si="11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0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0"/>
        <v>0</v>
      </c>
      <c r="AB880" s="228" t="str">
        <f t="shared" si="11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0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0"/>
        <v>0</v>
      </c>
      <c r="AB881" s="228" t="str">
        <f t="shared" si="11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0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0"/>
        <v>0</v>
      </c>
      <c r="AB882" s="228" t="str">
        <f t="shared" si="11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0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0"/>
        <v>0</v>
      </c>
      <c r="AB883" s="228" t="str">
        <f t="shared" si="11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0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0"/>
        <v>0</v>
      </c>
      <c r="AB884" s="228" t="str">
        <f t="shared" si="11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0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0"/>
        <v>0</v>
      </c>
      <c r="AB885" s="228" t="str">
        <f t="shared" si="11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0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0"/>
        <v>0</v>
      </c>
      <c r="AB886" s="228" t="str">
        <f t="shared" si="11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0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0"/>
        <v>0</v>
      </c>
      <c r="AB887" s="228" t="str">
        <f t="shared" si="11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09"/>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0"/>
        <v>0</v>
      </c>
      <c r="AB888" s="228" t="str">
        <f t="shared" si="11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09"/>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0"/>
        <v>0</v>
      </c>
      <c r="AB889" s="228" t="str">
        <f t="shared" si="11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09"/>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0"/>
        <v>0</v>
      </c>
      <c r="AB890" s="228" t="str">
        <f t="shared" si="11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12">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13">IF(AND(C891="Smelter not listed",OR(LEN(D891)=0,LEN(E891)=0)),1,0)</f>
        <v>0</v>
      </c>
      <c r="AB891" s="228" t="str">
        <f t="shared" ref="AB891" si="114">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15">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16">IF(AND(C892="Smelter not listed",OR(LEN(D892)=0,LEN(E892)=0)),1,0)</f>
        <v>0</v>
      </c>
      <c r="AB892" s="228" t="str">
        <f t="shared" ref="AB892:AB923" si="117">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6"/>
        <v>0</v>
      </c>
      <c r="AB893" s="228" t="str">
        <f t="shared" si="11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6"/>
        <v>0</v>
      </c>
      <c r="AB894" s="228" t="str">
        <f t="shared" si="11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6"/>
        <v>0</v>
      </c>
      <c r="AB895" s="228" t="str">
        <f t="shared" si="11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6"/>
        <v>0</v>
      </c>
      <c r="AB896" s="228" t="str">
        <f t="shared" si="11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6"/>
        <v>0</v>
      </c>
      <c r="AB897" s="228" t="str">
        <f t="shared" si="11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6"/>
        <v>0</v>
      </c>
      <c r="AB898" s="228" t="str">
        <f t="shared" si="11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6"/>
        <v>0</v>
      </c>
      <c r="AB899" s="228" t="str">
        <f t="shared" si="11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6"/>
        <v>0</v>
      </c>
      <c r="AB900" s="228" t="str">
        <f t="shared" si="11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6"/>
        <v>0</v>
      </c>
      <c r="AB901" s="228" t="str">
        <f t="shared" si="11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16"/>
        <v>0</v>
      </c>
      <c r="AB902" s="228" t="str">
        <f t="shared" si="11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6"/>
        <v>0</v>
      </c>
      <c r="AB903" s="228" t="str">
        <f t="shared" si="11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6"/>
        <v>0</v>
      </c>
      <c r="AB904" s="228" t="str">
        <f t="shared" si="11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6"/>
        <v>0</v>
      </c>
      <c r="AB905" s="228" t="str">
        <f t="shared" si="117"/>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6"/>
        <v>0</v>
      </c>
      <c r="AB906" s="228" t="str">
        <f t="shared" si="117"/>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6"/>
        <v>0</v>
      </c>
      <c r="AB907" s="228" t="str">
        <f t="shared" si="117"/>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16"/>
        <v>0</v>
      </c>
      <c r="AB908" s="228" t="str">
        <f t="shared" si="117"/>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16"/>
        <v>0</v>
      </c>
      <c r="AB909" s="228" t="str">
        <f t="shared" si="11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16"/>
        <v>0</v>
      </c>
      <c r="AB910" s="228" t="str">
        <f t="shared" si="11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16"/>
        <v>0</v>
      </c>
      <c r="AB911" s="228" t="str">
        <f t="shared" si="11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16"/>
        <v>0</v>
      </c>
      <c r="AB912" s="228" t="str">
        <f t="shared" si="117"/>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16"/>
        <v>0</v>
      </c>
      <c r="AB913" s="228" t="str">
        <f t="shared" si="117"/>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16"/>
        <v>0</v>
      </c>
      <c r="AB914" s="228" t="str">
        <f t="shared" si="117"/>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16"/>
        <v>0</v>
      </c>
      <c r="AB915" s="228" t="str">
        <f t="shared" si="117"/>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1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16"/>
        <v>0</v>
      </c>
      <c r="AB916" s="228" t="str">
        <f t="shared" si="117"/>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1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16"/>
        <v>0</v>
      </c>
      <c r="AB917" s="228" t="str">
        <f t="shared" si="117"/>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1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16"/>
        <v>0</v>
      </c>
      <c r="AB918" s="228" t="str">
        <f t="shared" si="117"/>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1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16"/>
        <v>0</v>
      </c>
      <c r="AB919" s="228" t="str">
        <f t="shared" si="117"/>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16"/>
        <v>0</v>
      </c>
      <c r="AB920" s="228" t="str">
        <f t="shared" si="117"/>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15"/>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16"/>
        <v>0</v>
      </c>
      <c r="AB921" s="228" t="str">
        <f t="shared" si="117"/>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15"/>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16"/>
        <v>0</v>
      </c>
      <c r="AB922" s="228" t="str">
        <f t="shared" si="117"/>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5"/>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16"/>
        <v>0</v>
      </c>
      <c r="AB923" s="228" t="str">
        <f t="shared" si="117"/>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18">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19">IF(AND(C924="Smelter not listed",OR(LEN(D924)=0,LEN(E924)=0)),1,0)</f>
        <v>0</v>
      </c>
      <c r="AB924" s="228" t="str">
        <f t="shared" ref="AB924:AB954" si="120">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9"/>
        <v>0</v>
      </c>
      <c r="AB925" s="228" t="str">
        <f t="shared" si="12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9"/>
        <v>0</v>
      </c>
      <c r="AB926" s="228" t="str">
        <f t="shared" si="12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9"/>
        <v>0</v>
      </c>
      <c r="AB927" s="228" t="str">
        <f t="shared" si="12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9"/>
        <v>0</v>
      </c>
      <c r="AB928" s="228" t="str">
        <f t="shared" si="12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9"/>
        <v>0</v>
      </c>
      <c r="AB929" s="228" t="str">
        <f t="shared" si="12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9"/>
        <v>0</v>
      </c>
      <c r="AB930" s="228" t="str">
        <f t="shared" si="12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9"/>
        <v>0</v>
      </c>
      <c r="AB931" s="228" t="str">
        <f t="shared" si="12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9"/>
        <v>0</v>
      </c>
      <c r="AB932" s="228" t="str">
        <f t="shared" si="12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9"/>
        <v>0</v>
      </c>
      <c r="AB933" s="228" t="str">
        <f t="shared" si="12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9"/>
        <v>0</v>
      </c>
      <c r="AB934" s="228" t="str">
        <f t="shared" si="12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9"/>
        <v>0</v>
      </c>
      <c r="AB935" s="228" t="str">
        <f t="shared" si="12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9"/>
        <v>0</v>
      </c>
      <c r="AB936" s="228" t="str">
        <f t="shared" si="12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9"/>
        <v>0</v>
      </c>
      <c r="AB937" s="228" t="str">
        <f t="shared" si="12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9"/>
        <v>0</v>
      </c>
      <c r="AB938" s="228" t="str">
        <f t="shared" si="12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19"/>
        <v>0</v>
      </c>
      <c r="AB939" s="228" t="str">
        <f t="shared" si="12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19"/>
        <v>0</v>
      </c>
      <c r="AB940" s="228" t="str">
        <f t="shared" si="12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1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19"/>
        <v>0</v>
      </c>
      <c r="AB941" s="228" t="str">
        <f t="shared" si="12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1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19"/>
        <v>0</v>
      </c>
      <c r="AB942" s="228" t="str">
        <f t="shared" si="12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1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19"/>
        <v>0</v>
      </c>
      <c r="AB943" s="228" t="str">
        <f t="shared" si="12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1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19"/>
        <v>0</v>
      </c>
      <c r="AB944" s="228" t="str">
        <f t="shared" si="12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1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19"/>
        <v>0</v>
      </c>
      <c r="AB945" s="228" t="str">
        <f t="shared" si="12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1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19"/>
        <v>0</v>
      </c>
      <c r="AB946" s="228" t="str">
        <f t="shared" si="12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1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19"/>
        <v>0</v>
      </c>
      <c r="AB947" s="228" t="str">
        <f t="shared" si="12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1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19"/>
        <v>0</v>
      </c>
      <c r="AB948" s="228" t="str">
        <f t="shared" si="12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1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19"/>
        <v>0</v>
      </c>
      <c r="AB949" s="228" t="str">
        <f t="shared" si="12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1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19"/>
        <v>0</v>
      </c>
      <c r="AB950" s="228" t="str">
        <f t="shared" si="12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1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19"/>
        <v>0</v>
      </c>
      <c r="AB951" s="228" t="str">
        <f t="shared" si="12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1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19"/>
        <v>0</v>
      </c>
      <c r="AB952" s="228" t="str">
        <f t="shared" si="12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18"/>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19"/>
        <v>0</v>
      </c>
      <c r="AB953" s="228" t="str">
        <f t="shared" si="12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18"/>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19"/>
        <v>0</v>
      </c>
      <c r="AB954" s="228" t="str">
        <f t="shared" si="12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2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22">IF(AND(C955="Smelter not listed",OR(LEN(D955)=0,LEN(E955)=0)),1,0)</f>
        <v>0</v>
      </c>
      <c r="AB955" s="228" t="str">
        <f t="shared" ref="AB955" si="123">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24">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25">IF(AND(C956="Smelter not listed",OR(LEN(D956)=0,LEN(E956)=0)),1,0)</f>
        <v>0</v>
      </c>
      <c r="AB956" s="228" t="str">
        <f t="shared" ref="AB956:AB987" si="126">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5"/>
        <v>0</v>
      </c>
      <c r="AB957" s="228" t="str">
        <f t="shared" si="12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5"/>
        <v>0</v>
      </c>
      <c r="AB958" s="228" t="str">
        <f t="shared" si="12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5"/>
        <v>0</v>
      </c>
      <c r="AB959" s="228" t="str">
        <f t="shared" si="12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5"/>
        <v>0</v>
      </c>
      <c r="AB960" s="228" t="str">
        <f t="shared" si="12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5"/>
        <v>0</v>
      </c>
      <c r="AB961" s="228" t="str">
        <f t="shared" si="12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5"/>
        <v>0</v>
      </c>
      <c r="AB962" s="228" t="str">
        <f t="shared" si="12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5"/>
        <v>0</v>
      </c>
      <c r="AB963" s="228" t="str">
        <f t="shared" si="12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5"/>
        <v>0</v>
      </c>
      <c r="AB964" s="228" t="str">
        <f t="shared" si="12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5"/>
        <v>0</v>
      </c>
      <c r="AB965" s="228" t="str">
        <f t="shared" si="12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25"/>
        <v>0</v>
      </c>
      <c r="AB966" s="228" t="str">
        <f t="shared" si="12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5"/>
        <v>0</v>
      </c>
      <c r="AB967" s="228" t="str">
        <f t="shared" si="12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5"/>
        <v>0</v>
      </c>
      <c r="AB968" s="228" t="str">
        <f t="shared" si="12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5"/>
        <v>0</v>
      </c>
      <c r="AB969" s="228" t="str">
        <f t="shared" si="126"/>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5"/>
        <v>0</v>
      </c>
      <c r="AB970" s="228" t="str">
        <f t="shared" si="126"/>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5"/>
        <v>0</v>
      </c>
      <c r="AB971" s="228" t="str">
        <f t="shared" si="126"/>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25"/>
        <v>0</v>
      </c>
      <c r="AB972" s="228" t="str">
        <f t="shared" si="126"/>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25"/>
        <v>0</v>
      </c>
      <c r="AB973" s="228" t="str">
        <f t="shared" si="12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25"/>
        <v>0</v>
      </c>
      <c r="AB974" s="228" t="str">
        <f t="shared" si="12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25"/>
        <v>0</v>
      </c>
      <c r="AB975" s="228" t="str">
        <f t="shared" si="12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25"/>
        <v>0</v>
      </c>
      <c r="AB976" s="228" t="str">
        <f t="shared" si="126"/>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25"/>
        <v>0</v>
      </c>
      <c r="AB977" s="228" t="str">
        <f t="shared" si="126"/>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25"/>
        <v>0</v>
      </c>
      <c r="AB978" s="228" t="str">
        <f t="shared" si="126"/>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25"/>
        <v>0</v>
      </c>
      <c r="AB979" s="228" t="str">
        <f t="shared" si="126"/>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25"/>
        <v>0</v>
      </c>
      <c r="AB980" s="228" t="str">
        <f t="shared" si="126"/>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25"/>
        <v>0</v>
      </c>
      <c r="AB981" s="228" t="str">
        <f t="shared" si="126"/>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25"/>
        <v>0</v>
      </c>
      <c r="AB982" s="228" t="str">
        <f t="shared" si="126"/>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25"/>
        <v>0</v>
      </c>
      <c r="AB983" s="228" t="str">
        <f t="shared" si="126"/>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25"/>
        <v>0</v>
      </c>
      <c r="AB984" s="228" t="str">
        <f t="shared" si="126"/>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4"/>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25"/>
        <v>0</v>
      </c>
      <c r="AB985" s="228" t="str">
        <f t="shared" si="126"/>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4"/>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25"/>
        <v>0</v>
      </c>
      <c r="AB986" s="228" t="str">
        <f t="shared" si="126"/>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4"/>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25"/>
        <v>0</v>
      </c>
      <c r="AB987" s="228" t="str">
        <f t="shared" si="126"/>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27">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28">IF(AND(C988="Smelter not listed",OR(LEN(D988)=0,LEN(E988)=0)),1,0)</f>
        <v>0</v>
      </c>
      <c r="AB988" s="228" t="str">
        <f t="shared" ref="AB988:AB1018" si="129">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8"/>
        <v>0</v>
      </c>
      <c r="AB989" s="228" t="str">
        <f t="shared" si="12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8"/>
        <v>0</v>
      </c>
      <c r="AB990" s="228" t="str">
        <f t="shared" si="12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8"/>
        <v>0</v>
      </c>
      <c r="AB991" s="228" t="str">
        <f t="shared" si="12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8"/>
        <v>0</v>
      </c>
      <c r="AB992" s="228" t="str">
        <f t="shared" si="12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8"/>
        <v>0</v>
      </c>
      <c r="AB993" s="228" t="str">
        <f t="shared" si="12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8"/>
        <v>0</v>
      </c>
      <c r="AB994" s="228" t="str">
        <f t="shared" si="12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8"/>
        <v>0</v>
      </c>
      <c r="AB995" s="228" t="str">
        <f t="shared" si="12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8"/>
        <v>0</v>
      </c>
      <c r="AB996" s="228" t="str">
        <f t="shared" si="12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8"/>
        <v>0</v>
      </c>
      <c r="AB997" s="228" t="str">
        <f t="shared" si="12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8"/>
        <v>0</v>
      </c>
      <c r="AB998" s="228" t="str">
        <f t="shared" si="12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8"/>
        <v>0</v>
      </c>
      <c r="AB999" s="228" t="str">
        <f t="shared" si="12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8"/>
        <v>0</v>
      </c>
      <c r="AB1000" s="228" t="str">
        <f t="shared" si="12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8"/>
        <v>0</v>
      </c>
      <c r="AB1001" s="228" t="str">
        <f t="shared" si="12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8"/>
        <v>0</v>
      </c>
      <c r="AB1002" s="228" t="str">
        <f t="shared" si="12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2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28"/>
        <v>0</v>
      </c>
      <c r="AB1003" s="228" t="str">
        <f t="shared" si="12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2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28"/>
        <v>0</v>
      </c>
      <c r="AB1004" s="228" t="str">
        <f t="shared" si="12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2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28"/>
        <v>0</v>
      </c>
      <c r="AB1005" s="228" t="str">
        <f t="shared" si="12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2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28"/>
        <v>0</v>
      </c>
      <c r="AB1006" s="228" t="str">
        <f t="shared" si="12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2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28"/>
        <v>0</v>
      </c>
      <c r="AB1007" s="228" t="str">
        <f t="shared" si="12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2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28"/>
        <v>0</v>
      </c>
      <c r="AB1008" s="228" t="str">
        <f t="shared" si="12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2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28"/>
        <v>0</v>
      </c>
      <c r="AB1009" s="228" t="str">
        <f t="shared" si="12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2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28"/>
        <v>0</v>
      </c>
      <c r="AB1010" s="228" t="str">
        <f t="shared" si="12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2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28"/>
        <v>0</v>
      </c>
      <c r="AB1011" s="228" t="str">
        <f t="shared" si="12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2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28"/>
        <v>0</v>
      </c>
      <c r="AB1012" s="228" t="str">
        <f t="shared" si="12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2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28"/>
        <v>0</v>
      </c>
      <c r="AB1013" s="228" t="str">
        <f t="shared" si="12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2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28"/>
        <v>0</v>
      </c>
      <c r="AB1014" s="228" t="str">
        <f t="shared" si="12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2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28"/>
        <v>0</v>
      </c>
      <c r="AB1015" s="228" t="str">
        <f t="shared" si="12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2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28"/>
        <v>0</v>
      </c>
      <c r="AB1016" s="228" t="str">
        <f t="shared" si="12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27"/>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28"/>
        <v>0</v>
      </c>
      <c r="AB1017" s="228" t="str">
        <f t="shared" si="12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27"/>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28"/>
        <v>0</v>
      </c>
      <c r="AB1018" s="228" t="str">
        <f t="shared" si="12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30">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31">IF(AND(C1019="Smelter not listed",OR(LEN(D1019)=0,LEN(E1019)=0)),1,0)</f>
        <v>0</v>
      </c>
      <c r="AB1019" s="228" t="str">
        <f t="shared" ref="AB1019" si="132">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33">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34">IF(AND(C1020="Smelter not listed",OR(LEN(D1020)=0,LEN(E1020)=0)),1,0)</f>
        <v>0</v>
      </c>
      <c r="AB1020" s="228" t="str">
        <f t="shared" ref="AB1020:AB1051" si="135">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4"/>
        <v>0</v>
      </c>
      <c r="AB1021" s="228" t="str">
        <f t="shared" si="13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4"/>
        <v>0</v>
      </c>
      <c r="AB1022" s="228" t="str">
        <f t="shared" si="13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4"/>
        <v>0</v>
      </c>
      <c r="AB1023" s="228" t="str">
        <f t="shared" si="13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4"/>
        <v>0</v>
      </c>
      <c r="AB1024" s="228" t="str">
        <f t="shared" si="13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4"/>
        <v>0</v>
      </c>
      <c r="AB1025" s="228" t="str">
        <f t="shared" si="13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4"/>
        <v>0</v>
      </c>
      <c r="AB1026" s="228" t="str">
        <f t="shared" si="13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3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4"/>
        <v>0</v>
      </c>
      <c r="AB1027" s="228" t="str">
        <f t="shared" si="13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3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4"/>
        <v>0</v>
      </c>
      <c r="AB1028" s="228" t="str">
        <f t="shared" si="13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3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4"/>
        <v>0</v>
      </c>
      <c r="AB1029" s="228" t="str">
        <f t="shared" si="13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3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4"/>
        <v>0</v>
      </c>
      <c r="AB1030" s="228" t="str">
        <f t="shared" si="13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3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4"/>
        <v>0</v>
      </c>
      <c r="AB1031" s="228" t="str">
        <f t="shared" si="13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3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4"/>
        <v>0</v>
      </c>
      <c r="AB1032" s="228" t="str">
        <f t="shared" si="13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3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4"/>
        <v>0</v>
      </c>
      <c r="AB1033" s="228" t="str">
        <f t="shared" si="135"/>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3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4"/>
        <v>0</v>
      </c>
      <c r="AB1034" s="228" t="str">
        <f t="shared" si="135"/>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3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4"/>
        <v>0</v>
      </c>
      <c r="AB1035" s="228" t="str">
        <f t="shared" si="135"/>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3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4"/>
        <v>0</v>
      </c>
      <c r="AB1036" s="228" t="str">
        <f t="shared" si="135"/>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3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4"/>
        <v>0</v>
      </c>
      <c r="AB1037" s="228" t="str">
        <f t="shared" si="135"/>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3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4"/>
        <v>0</v>
      </c>
      <c r="AB1038" s="228" t="str">
        <f t="shared" si="135"/>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4"/>
        <v>0</v>
      </c>
      <c r="AB1039" s="228" t="str">
        <f t="shared" si="135"/>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4"/>
        <v>0</v>
      </c>
      <c r="AB1040" s="228" t="str">
        <f t="shared" si="135"/>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4"/>
        <v>0</v>
      </c>
      <c r="AB1041" s="228" t="str">
        <f t="shared" si="135"/>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4"/>
        <v>0</v>
      </c>
      <c r="AB1042" s="228" t="str">
        <f t="shared" si="135"/>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4"/>
        <v>0</v>
      </c>
      <c r="AB1043" s="228" t="str">
        <f t="shared" si="135"/>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4"/>
        <v>0</v>
      </c>
      <c r="AB1044" s="228" t="str">
        <f t="shared" si="135"/>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4"/>
        <v>0</v>
      </c>
      <c r="AB1045" s="228" t="str">
        <f t="shared" si="135"/>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4"/>
        <v>0</v>
      </c>
      <c r="AB1046" s="228" t="str">
        <f t="shared" si="135"/>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4"/>
        <v>0</v>
      </c>
      <c r="AB1047" s="228" t="str">
        <f t="shared" si="135"/>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4"/>
        <v>0</v>
      </c>
      <c r="AB1048" s="228" t="str">
        <f t="shared" si="135"/>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3"/>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4"/>
        <v>0</v>
      </c>
      <c r="AB1049" s="228" t="str">
        <f t="shared" si="135"/>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3"/>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4"/>
        <v>0</v>
      </c>
      <c r="AB1050" s="228" t="str">
        <f t="shared" si="135"/>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3"/>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4"/>
        <v>0</v>
      </c>
      <c r="AB1051" s="228" t="str">
        <f t="shared" si="135"/>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36">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37">IF(AND(C1052="Smelter not listed",OR(LEN(D1052)=0,LEN(E1052)=0)),1,0)</f>
        <v>0</v>
      </c>
      <c r="AB1052" s="228" t="str">
        <f t="shared" ref="AB1052:AB1082" si="138">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7"/>
        <v>0</v>
      </c>
      <c r="AB1053" s="228" t="str">
        <f t="shared" si="13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7"/>
        <v>0</v>
      </c>
      <c r="AB1054" s="228" t="str">
        <f t="shared" si="13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7"/>
        <v>0</v>
      </c>
      <c r="AB1055" s="228" t="str">
        <f t="shared" si="13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7"/>
        <v>0</v>
      </c>
      <c r="AB1056" s="228" t="str">
        <f t="shared" si="13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7"/>
        <v>0</v>
      </c>
      <c r="AB1057" s="228" t="str">
        <f t="shared" si="13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7"/>
        <v>0</v>
      </c>
      <c r="AB1058" s="228" t="str">
        <f t="shared" si="13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7"/>
        <v>0</v>
      </c>
      <c r="AB1059" s="228" t="str">
        <f t="shared" si="13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7"/>
        <v>0</v>
      </c>
      <c r="AB1060" s="228" t="str">
        <f t="shared" si="13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7"/>
        <v>0</v>
      </c>
      <c r="AB1061" s="228" t="str">
        <f t="shared" si="13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7"/>
        <v>0</v>
      </c>
      <c r="AB1062" s="228" t="str">
        <f t="shared" si="13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7"/>
        <v>0</v>
      </c>
      <c r="AB1063" s="228" t="str">
        <f t="shared" si="13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7"/>
        <v>0</v>
      </c>
      <c r="AB1064" s="228" t="str">
        <f t="shared" si="13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7"/>
        <v>0</v>
      </c>
      <c r="AB1065" s="228" t="str">
        <f t="shared" si="13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7"/>
        <v>0</v>
      </c>
      <c r="AB1066" s="228" t="str">
        <f t="shared" si="13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3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37"/>
        <v>0</v>
      </c>
      <c r="AB1067" s="228" t="str">
        <f t="shared" si="13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3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37"/>
        <v>0</v>
      </c>
      <c r="AB1068" s="228" t="str">
        <f t="shared" si="13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3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37"/>
        <v>0</v>
      </c>
      <c r="AB1069" s="228" t="str">
        <f t="shared" si="13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3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37"/>
        <v>0</v>
      </c>
      <c r="AB1070" s="228" t="str">
        <f t="shared" si="13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3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37"/>
        <v>0</v>
      </c>
      <c r="AB1071" s="228" t="str">
        <f t="shared" si="13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3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37"/>
        <v>0</v>
      </c>
      <c r="AB1072" s="228" t="str">
        <f t="shared" si="13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3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37"/>
        <v>0</v>
      </c>
      <c r="AB1073" s="228" t="str">
        <f t="shared" si="13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3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37"/>
        <v>0</v>
      </c>
      <c r="AB1074" s="228" t="str">
        <f t="shared" si="13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3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37"/>
        <v>0</v>
      </c>
      <c r="AB1075" s="228" t="str">
        <f t="shared" si="13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3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37"/>
        <v>0</v>
      </c>
      <c r="AB1076" s="228" t="str">
        <f t="shared" si="13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3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37"/>
        <v>0</v>
      </c>
      <c r="AB1077" s="228" t="str">
        <f t="shared" si="13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3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37"/>
        <v>0</v>
      </c>
      <c r="AB1078" s="228" t="str">
        <f t="shared" si="13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3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37"/>
        <v>0</v>
      </c>
      <c r="AB1079" s="228" t="str">
        <f t="shared" si="13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36"/>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37"/>
        <v>0</v>
      </c>
      <c r="AB1080" s="228" t="str">
        <f t="shared" si="13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36"/>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37"/>
        <v>0</v>
      </c>
      <c r="AB1081" s="228" t="str">
        <f t="shared" si="13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36"/>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37"/>
        <v>0</v>
      </c>
      <c r="AB1082" s="228" t="str">
        <f t="shared" si="13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39">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40">IF(AND(C1083="Smelter not listed",OR(LEN(D1083)=0,LEN(E1083)=0)),1,0)</f>
        <v>0</v>
      </c>
      <c r="AB1083" s="228" t="str">
        <f t="shared" ref="AB1083" si="141">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42">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43">IF(AND(C1084="Smelter not listed",OR(LEN(D1084)=0,LEN(E1084)=0)),1,0)</f>
        <v>0</v>
      </c>
      <c r="AB1084" s="228" t="str">
        <f t="shared" ref="AB1084:AB1115" si="144">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43"/>
        <v>0</v>
      </c>
      <c r="AB1085" s="228" t="str">
        <f t="shared" si="14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43"/>
        <v>0</v>
      </c>
      <c r="AB1086" s="228" t="str">
        <f t="shared" si="14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43"/>
        <v>0</v>
      </c>
      <c r="AB1087" s="228" t="str">
        <f t="shared" si="14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43"/>
        <v>0</v>
      </c>
      <c r="AB1088" s="228" t="str">
        <f t="shared" si="14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43"/>
        <v>0</v>
      </c>
      <c r="AB1089" s="228" t="str">
        <f t="shared" si="14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43"/>
        <v>0</v>
      </c>
      <c r="AB1090" s="228" t="str">
        <f t="shared" si="14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43"/>
        <v>0</v>
      </c>
      <c r="AB1091" s="228" t="str">
        <f t="shared" si="14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43"/>
        <v>0</v>
      </c>
      <c r="AB1092" s="228" t="str">
        <f t="shared" si="14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4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43"/>
        <v>0</v>
      </c>
      <c r="AB1093" s="228" t="str">
        <f t="shared" si="14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4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43"/>
        <v>0</v>
      </c>
      <c r="AB1094" s="228" t="str">
        <f t="shared" si="14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43"/>
        <v>0</v>
      </c>
      <c r="AB1095" s="228" t="str">
        <f t="shared" si="14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43"/>
        <v>0</v>
      </c>
      <c r="AB1096" s="228" t="str">
        <f t="shared" si="14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43"/>
        <v>0</v>
      </c>
      <c r="AB1097" s="228" t="str">
        <f t="shared" si="14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43"/>
        <v>0</v>
      </c>
      <c r="AB1098" s="228" t="str">
        <f t="shared" si="14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43"/>
        <v>0</v>
      </c>
      <c r="AB1099" s="228" t="str">
        <f t="shared" si="14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4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43"/>
        <v>0</v>
      </c>
      <c r="AB1100" s="228" t="str">
        <f t="shared" si="14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43"/>
        <v>0</v>
      </c>
      <c r="AB1101" s="228" t="str">
        <f t="shared" si="14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43"/>
        <v>0</v>
      </c>
      <c r="AB1102" s="228" t="str">
        <f t="shared" si="14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43"/>
        <v>0</v>
      </c>
      <c r="AB1103" s="228" t="str">
        <f t="shared" si="14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43"/>
        <v>0</v>
      </c>
      <c r="AB1104" s="228" t="str">
        <f t="shared" si="14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43"/>
        <v>0</v>
      </c>
      <c r="AB1105" s="228" t="str">
        <f t="shared" si="14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3"/>
        <v>0</v>
      </c>
      <c r="AB1106" s="228" t="str">
        <f t="shared" si="14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3"/>
        <v>0</v>
      </c>
      <c r="AB1107" s="228" t="str">
        <f t="shared" si="14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43"/>
        <v>0</v>
      </c>
      <c r="AB1108" s="228" t="str">
        <f t="shared" si="14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43"/>
        <v>0</v>
      </c>
      <c r="AB1109" s="228" t="str">
        <f t="shared" si="14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43"/>
        <v>0</v>
      </c>
      <c r="AB1110" s="228" t="str">
        <f t="shared" si="14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43"/>
        <v>0</v>
      </c>
      <c r="AB1111" s="228" t="str">
        <f t="shared" si="14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3"/>
        <v>0</v>
      </c>
      <c r="AB1112" s="228" t="str">
        <f t="shared" si="14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3"/>
        <v>0</v>
      </c>
      <c r="AB1113" s="228" t="str">
        <f t="shared" si="14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3"/>
        <v>0</v>
      </c>
      <c r="AB1114" s="228" t="str">
        <f t="shared" si="14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3"/>
        <v>0</v>
      </c>
      <c r="AB1115" s="228" t="str">
        <f t="shared" si="14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45">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46">IF(AND(C1116="Smelter not listed",OR(LEN(D1116)=0,LEN(E1116)=0)),1,0)</f>
        <v>0</v>
      </c>
      <c r="AB1116" s="228" t="str">
        <f t="shared" ref="AB1116:AB1146" si="147">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6"/>
        <v>0</v>
      </c>
      <c r="AB1117" s="228" t="str">
        <f t="shared" si="14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6"/>
        <v>0</v>
      </c>
      <c r="AB1118" s="228" t="str">
        <f t="shared" si="14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6"/>
        <v>0</v>
      </c>
      <c r="AB1119" s="228" t="str">
        <f t="shared" si="14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6"/>
        <v>0</v>
      </c>
      <c r="AB1120" s="228" t="str">
        <f t="shared" si="14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6"/>
        <v>0</v>
      </c>
      <c r="AB1121" s="228" t="str">
        <f t="shared" si="14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6"/>
        <v>0</v>
      </c>
      <c r="AB1122" s="228" t="str">
        <f t="shared" si="14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6"/>
        <v>0</v>
      </c>
      <c r="AB1123" s="228" t="str">
        <f t="shared" si="14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6"/>
        <v>0</v>
      </c>
      <c r="AB1124" s="228" t="str">
        <f t="shared" si="14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46"/>
        <v>0</v>
      </c>
      <c r="AB1125" s="228" t="str">
        <f t="shared" si="14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46"/>
        <v>0</v>
      </c>
      <c r="AB1126" s="228" t="str">
        <f t="shared" si="14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46"/>
        <v>0</v>
      </c>
      <c r="AB1127" s="228" t="str">
        <f t="shared" si="14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46"/>
        <v>0</v>
      </c>
      <c r="AB1128" s="228" t="str">
        <f t="shared" si="14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46"/>
        <v>0</v>
      </c>
      <c r="AB1129" s="228" t="str">
        <f t="shared" si="14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46"/>
        <v>0</v>
      </c>
      <c r="AB1130" s="228" t="str">
        <f t="shared" si="14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46"/>
        <v>0</v>
      </c>
      <c r="AB1131" s="228" t="str">
        <f t="shared" si="14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46"/>
        <v>0</v>
      </c>
      <c r="AB1132" s="228" t="str">
        <f t="shared" si="14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4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46"/>
        <v>0</v>
      </c>
      <c r="AB1133" s="228" t="str">
        <f t="shared" si="14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4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46"/>
        <v>0</v>
      </c>
      <c r="AB1134" s="228" t="str">
        <f t="shared" si="14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4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46"/>
        <v>0</v>
      </c>
      <c r="AB1135" s="228" t="str">
        <f t="shared" si="14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4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46"/>
        <v>0</v>
      </c>
      <c r="AB1136" s="228" t="str">
        <f t="shared" si="14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4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46"/>
        <v>0</v>
      </c>
      <c r="AB1137" s="228" t="str">
        <f t="shared" si="14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4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46"/>
        <v>0</v>
      </c>
      <c r="AB1138" s="228" t="str">
        <f t="shared" si="14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4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46"/>
        <v>0</v>
      </c>
      <c r="AB1139" s="228" t="str">
        <f t="shared" si="14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4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46"/>
        <v>0</v>
      </c>
      <c r="AB1140" s="228" t="str">
        <f t="shared" si="14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4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46"/>
        <v>0</v>
      </c>
      <c r="AB1141" s="228" t="str">
        <f t="shared" si="14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4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46"/>
        <v>0</v>
      </c>
      <c r="AB1142" s="228" t="str">
        <f t="shared" si="14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4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46"/>
        <v>0</v>
      </c>
      <c r="AB1143" s="228" t="str">
        <f t="shared" si="14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4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46"/>
        <v>0</v>
      </c>
      <c r="AB1144" s="228" t="str">
        <f t="shared" si="14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4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46"/>
        <v>0</v>
      </c>
      <c r="AB1145" s="228" t="str">
        <f t="shared" si="14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4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46"/>
        <v>0</v>
      </c>
      <c r="AB1146" s="228" t="str">
        <f t="shared" si="14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48">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49">IF(AND(C1147="Smelter not listed",OR(LEN(D1147)=0,LEN(E1147)=0)),1,0)</f>
        <v>0</v>
      </c>
      <c r="AB1147" s="228" t="str">
        <f t="shared" ref="AB1147" si="150">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51">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52">IF(AND(C1148="Smelter not listed",OR(LEN(D1148)=0,LEN(E1148)=0)),1,0)</f>
        <v>0</v>
      </c>
      <c r="AB1148" s="228" t="str">
        <f t="shared" ref="AB1148:AB1179" si="153">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2"/>
        <v>0</v>
      </c>
      <c r="AB1149" s="228" t="str">
        <f t="shared" si="15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2"/>
        <v>0</v>
      </c>
      <c r="AB1150" s="228" t="str">
        <f t="shared" si="15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2"/>
        <v>0</v>
      </c>
      <c r="AB1151" s="228" t="str">
        <f t="shared" si="15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2"/>
        <v>0</v>
      </c>
      <c r="AB1152" s="228" t="str">
        <f t="shared" si="15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52"/>
        <v>0</v>
      </c>
      <c r="AB1153" s="228" t="str">
        <f t="shared" si="15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52"/>
        <v>0</v>
      </c>
      <c r="AB1154" s="228" t="str">
        <f t="shared" si="15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52"/>
        <v>0</v>
      </c>
      <c r="AB1155" s="228" t="str">
        <f t="shared" si="15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52"/>
        <v>0</v>
      </c>
      <c r="AB1156" s="228" t="str">
        <f t="shared" si="15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52"/>
        <v>0</v>
      </c>
      <c r="AB1157" s="228" t="str">
        <f t="shared" si="15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52"/>
        <v>0</v>
      </c>
      <c r="AB1158" s="228" t="str">
        <f t="shared" si="153"/>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52"/>
        <v>0</v>
      </c>
      <c r="AB1159" s="228" t="str">
        <f t="shared" si="153"/>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52"/>
        <v>0</v>
      </c>
      <c r="AB1160" s="228" t="str">
        <f t="shared" si="153"/>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52"/>
        <v>0</v>
      </c>
      <c r="AB1161" s="228" t="str">
        <f t="shared" si="153"/>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52"/>
        <v>0</v>
      </c>
      <c r="AB1162" s="228" t="str">
        <f t="shared" si="153"/>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52"/>
        <v>0</v>
      </c>
      <c r="AB1163" s="228" t="str">
        <f t="shared" si="153"/>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52"/>
        <v>0</v>
      </c>
      <c r="AB1164" s="228" t="str">
        <f t="shared" si="153"/>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52"/>
        <v>0</v>
      </c>
      <c r="AB1165" s="228" t="str">
        <f t="shared" si="153"/>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52"/>
        <v>0</v>
      </c>
      <c r="AB1166" s="228" t="str">
        <f t="shared" si="153"/>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52"/>
        <v>0</v>
      </c>
      <c r="AB1167" s="228" t="str">
        <f t="shared" si="153"/>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2"/>
        <v>0</v>
      </c>
      <c r="AB1168" s="228" t="str">
        <f t="shared" si="153"/>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2"/>
        <v>0</v>
      </c>
      <c r="AB1169" s="228" t="str">
        <f t="shared" si="153"/>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2"/>
        <v>0</v>
      </c>
      <c r="AB1170" s="228" t="str">
        <f t="shared" si="153"/>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2"/>
        <v>0</v>
      </c>
      <c r="AB1171" s="228" t="str">
        <f t="shared" si="153"/>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52"/>
        <v>0</v>
      </c>
      <c r="AB1172" s="228" t="str">
        <f t="shared" si="153"/>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52"/>
        <v>0</v>
      </c>
      <c r="AB1173" s="228" t="str">
        <f t="shared" si="153"/>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2"/>
        <v>0</v>
      </c>
      <c r="AB1174" s="228" t="str">
        <f t="shared" si="153"/>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2"/>
        <v>0</v>
      </c>
      <c r="AB1175" s="228" t="str">
        <f t="shared" si="153"/>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2"/>
        <v>0</v>
      </c>
      <c r="AB1176" s="228" t="str">
        <f t="shared" si="153"/>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1"/>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2"/>
        <v>0</v>
      </c>
      <c r="AB1177" s="228" t="str">
        <f t="shared" si="153"/>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1"/>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2"/>
        <v>0</v>
      </c>
      <c r="AB1178" s="228" t="str">
        <f t="shared" si="153"/>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1"/>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2"/>
        <v>0</v>
      </c>
      <c r="AB1179" s="228" t="str">
        <f t="shared" si="153"/>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54">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55">IF(AND(C1180="Smelter not listed",OR(LEN(D1180)=0,LEN(E1180)=0)),1,0)</f>
        <v>0</v>
      </c>
      <c r="AB1180" s="228" t="str">
        <f t="shared" ref="AB1180:AB1210" si="156">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5"/>
        <v>0</v>
      </c>
      <c r="AB1181" s="228" t="str">
        <f t="shared" si="15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5"/>
        <v>0</v>
      </c>
      <c r="AB1182" s="228" t="str">
        <f t="shared" si="15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5"/>
        <v>0</v>
      </c>
      <c r="AB1183" s="228" t="str">
        <f t="shared" si="15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5"/>
        <v>0</v>
      </c>
      <c r="AB1184" s="228" t="str">
        <f t="shared" si="15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5"/>
        <v>0</v>
      </c>
      <c r="AB1185" s="228" t="str">
        <f t="shared" si="15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5"/>
        <v>0</v>
      </c>
      <c r="AB1186" s="228" t="str">
        <f t="shared" si="15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5"/>
        <v>0</v>
      </c>
      <c r="AB1187" s="228" t="str">
        <f t="shared" si="15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5"/>
        <v>0</v>
      </c>
      <c r="AB1188" s="228" t="str">
        <f t="shared" si="15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55"/>
        <v>0</v>
      </c>
      <c r="AB1189" s="228" t="str">
        <f t="shared" si="15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55"/>
        <v>0</v>
      </c>
      <c r="AB1190" s="228" t="str">
        <f t="shared" si="15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5"/>
        <v>0</v>
      </c>
      <c r="AB1191" s="228" t="str">
        <f t="shared" si="15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5"/>
        <v>0</v>
      </c>
      <c r="AB1192" s="228" t="str">
        <f t="shared" si="15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5"/>
        <v>0</v>
      </c>
      <c r="AB1193" s="228" t="str">
        <f t="shared" si="15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5"/>
        <v>0</v>
      </c>
      <c r="AB1194" s="228" t="str">
        <f t="shared" si="15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55"/>
        <v>0</v>
      </c>
      <c r="AB1195" s="228" t="str">
        <f t="shared" si="15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55"/>
        <v>0</v>
      </c>
      <c r="AB1196" s="228" t="str">
        <f t="shared" si="15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55"/>
        <v>0</v>
      </c>
      <c r="AB1197" s="228" t="str">
        <f t="shared" si="15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5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55"/>
        <v>0</v>
      </c>
      <c r="AB1198" s="228" t="str">
        <f t="shared" si="15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55"/>
        <v>0</v>
      </c>
      <c r="AB1199" s="228" t="str">
        <f t="shared" si="15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55"/>
        <v>0</v>
      </c>
      <c r="AB1200" s="228" t="str">
        <f t="shared" si="15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55"/>
        <v>0</v>
      </c>
      <c r="AB1201" s="228" t="str">
        <f t="shared" si="15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55"/>
        <v>0</v>
      </c>
      <c r="AB1202" s="228" t="str">
        <f t="shared" si="15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5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55"/>
        <v>0</v>
      </c>
      <c r="AB1203" s="228" t="str">
        <f t="shared" si="15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5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55"/>
        <v>0</v>
      </c>
      <c r="AB1204" s="228" t="str">
        <f t="shared" si="15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5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55"/>
        <v>0</v>
      </c>
      <c r="AB1205" s="228" t="str">
        <f t="shared" si="15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5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55"/>
        <v>0</v>
      </c>
      <c r="AB1206" s="228" t="str">
        <f t="shared" si="15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5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55"/>
        <v>0</v>
      </c>
      <c r="AB1207" s="228" t="str">
        <f t="shared" si="15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54"/>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55"/>
        <v>0</v>
      </c>
      <c r="AB1208" s="228" t="str">
        <f t="shared" si="15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54"/>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55"/>
        <v>0</v>
      </c>
      <c r="AB1209" s="228" t="str">
        <f t="shared" si="15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54"/>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55"/>
        <v>0</v>
      </c>
      <c r="AB1210" s="228" t="str">
        <f t="shared" si="15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57">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58">IF(AND(C1211="Smelter not listed",OR(LEN(D1211)=0,LEN(E1211)=0)),1,0)</f>
        <v>0</v>
      </c>
      <c r="AB1211" s="228" t="str">
        <f t="shared" ref="AB1211" si="159">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60">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61">IF(AND(C1212="Smelter not listed",OR(LEN(D1212)=0,LEN(E1212)=0)),1,0)</f>
        <v>0</v>
      </c>
      <c r="AB1212" s="228" t="str">
        <f t="shared" ref="AB1212:AB1243" si="162">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1"/>
        <v>0</v>
      </c>
      <c r="AB1213" s="228" t="str">
        <f t="shared" si="16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1"/>
        <v>0</v>
      </c>
      <c r="AB1214" s="228" t="str">
        <f t="shared" si="16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1"/>
        <v>0</v>
      </c>
      <c r="AB1215" s="228" t="str">
        <f t="shared" si="16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1"/>
        <v>0</v>
      </c>
      <c r="AB1216" s="228" t="str">
        <f t="shared" si="16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1"/>
        <v>0</v>
      </c>
      <c r="AB1217" s="228" t="str">
        <f t="shared" si="16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1"/>
        <v>0</v>
      </c>
      <c r="AB1218" s="228" t="str">
        <f t="shared" si="16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1"/>
        <v>0</v>
      </c>
      <c r="AB1219" s="228" t="str">
        <f t="shared" si="16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1"/>
        <v>0</v>
      </c>
      <c r="AB1220" s="228" t="str">
        <f t="shared" si="16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61"/>
        <v>0</v>
      </c>
      <c r="AB1221" s="228" t="str">
        <f t="shared" si="16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1"/>
        <v>0</v>
      </c>
      <c r="AB1222" s="228" t="str">
        <f t="shared" si="16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1"/>
        <v>0</v>
      </c>
      <c r="AB1223" s="228" t="str">
        <f t="shared" si="16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1"/>
        <v>0</v>
      </c>
      <c r="AB1224" s="228" t="str">
        <f t="shared" si="16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1"/>
        <v>0</v>
      </c>
      <c r="AB1225" s="228" t="str">
        <f t="shared" si="162"/>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1"/>
        <v>0</v>
      </c>
      <c r="AB1226" s="228" t="str">
        <f t="shared" si="162"/>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1"/>
        <v>0</v>
      </c>
      <c r="AB1227" s="228" t="str">
        <f t="shared" si="162"/>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61"/>
        <v>0</v>
      </c>
      <c r="AB1228" s="228" t="str">
        <f t="shared" si="162"/>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1"/>
        <v>0</v>
      </c>
      <c r="AB1229" s="228" t="str">
        <f t="shared" si="16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1"/>
        <v>0</v>
      </c>
      <c r="AB1230" s="228" t="str">
        <f t="shared" si="16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1"/>
        <v>0</v>
      </c>
      <c r="AB1231" s="228" t="str">
        <f t="shared" si="16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1"/>
        <v>0</v>
      </c>
      <c r="AB1232" s="228" t="str">
        <f t="shared" si="162"/>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1"/>
        <v>0</v>
      </c>
      <c r="AB1233" s="228" t="str">
        <f t="shared" si="162"/>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1"/>
        <v>0</v>
      </c>
      <c r="AB1234" s="228" t="str">
        <f t="shared" si="162"/>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1"/>
        <v>0</v>
      </c>
      <c r="AB1235" s="228" t="str">
        <f t="shared" si="162"/>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1"/>
        <v>0</v>
      </c>
      <c r="AB1236" s="228" t="str">
        <f t="shared" si="162"/>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1"/>
        <v>0</v>
      </c>
      <c r="AB1237" s="228" t="str">
        <f t="shared" si="162"/>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1"/>
        <v>0</v>
      </c>
      <c r="AB1238" s="228" t="str">
        <f t="shared" si="162"/>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1"/>
        <v>0</v>
      </c>
      <c r="AB1239" s="228" t="str">
        <f t="shared" si="162"/>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1"/>
        <v>0</v>
      </c>
      <c r="AB1240" s="228" t="str">
        <f t="shared" si="162"/>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0"/>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1"/>
        <v>0</v>
      </c>
      <c r="AB1241" s="228" t="str">
        <f t="shared" si="162"/>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0"/>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1"/>
        <v>0</v>
      </c>
      <c r="AB1242" s="228" t="str">
        <f t="shared" si="162"/>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0"/>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1"/>
        <v>0</v>
      </c>
      <c r="AB1243" s="228" t="str">
        <f t="shared" si="162"/>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63">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64">IF(AND(C1244="Smelter not listed",OR(LEN(D1244)=0,LEN(E1244)=0)),1,0)</f>
        <v>0</v>
      </c>
      <c r="AB1244" s="228" t="str">
        <f t="shared" ref="AB1244:AB1274" si="165">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4"/>
        <v>0</v>
      </c>
      <c r="AB1245" s="228" t="str">
        <f t="shared" si="16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4"/>
        <v>0</v>
      </c>
      <c r="AB1246" s="228" t="str">
        <f t="shared" si="16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4"/>
        <v>0</v>
      </c>
      <c r="AB1247" s="228" t="str">
        <f t="shared" si="16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4"/>
        <v>0</v>
      </c>
      <c r="AB1248" s="228" t="str">
        <f t="shared" si="16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4"/>
        <v>0</v>
      </c>
      <c r="AB1249" s="228" t="str">
        <f t="shared" si="16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6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4"/>
        <v>0</v>
      </c>
      <c r="AB1250" s="228" t="str">
        <f t="shared" si="16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6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4"/>
        <v>0</v>
      </c>
      <c r="AB1251" s="228" t="str">
        <f t="shared" si="16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6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4"/>
        <v>0</v>
      </c>
      <c r="AB1252" s="228" t="str">
        <f t="shared" si="16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6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64"/>
        <v>0</v>
      </c>
      <c r="AB1253" s="228" t="str">
        <f t="shared" si="16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6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64"/>
        <v>0</v>
      </c>
      <c r="AB1254" s="228" t="str">
        <f t="shared" si="16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6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4"/>
        <v>0</v>
      </c>
      <c r="AB1255" s="228" t="str">
        <f t="shared" si="16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6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4"/>
        <v>0</v>
      </c>
      <c r="AB1256" s="228" t="str">
        <f t="shared" si="16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6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4"/>
        <v>0</v>
      </c>
      <c r="AB1257" s="228" t="str">
        <f t="shared" si="16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6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4"/>
        <v>0</v>
      </c>
      <c r="AB1258" s="228" t="str">
        <f t="shared" si="16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6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64"/>
        <v>0</v>
      </c>
      <c r="AB1259" s="228" t="str">
        <f t="shared" si="16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6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64"/>
        <v>0</v>
      </c>
      <c r="AB1260" s="228" t="str">
        <f t="shared" si="16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6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64"/>
        <v>0</v>
      </c>
      <c r="AB1261" s="228" t="str">
        <f t="shared" si="16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6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64"/>
        <v>0</v>
      </c>
      <c r="AB1262" s="228" t="str">
        <f t="shared" si="16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6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64"/>
        <v>0</v>
      </c>
      <c r="AB1263" s="228" t="str">
        <f t="shared" si="16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6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64"/>
        <v>0</v>
      </c>
      <c r="AB1264" s="228" t="str">
        <f t="shared" si="16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6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64"/>
        <v>0</v>
      </c>
      <c r="AB1265" s="228" t="str">
        <f t="shared" si="16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6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64"/>
        <v>0</v>
      </c>
      <c r="AB1266" s="228" t="str">
        <f t="shared" si="16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6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64"/>
        <v>0</v>
      </c>
      <c r="AB1267" s="228" t="str">
        <f t="shared" si="16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6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64"/>
        <v>0</v>
      </c>
      <c r="AB1268" s="228" t="str">
        <f t="shared" si="16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6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64"/>
        <v>0</v>
      </c>
      <c r="AB1269" s="228" t="str">
        <f t="shared" si="16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6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64"/>
        <v>0</v>
      </c>
      <c r="AB1270" s="228" t="str">
        <f t="shared" si="16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6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64"/>
        <v>0</v>
      </c>
      <c r="AB1271" s="228" t="str">
        <f t="shared" si="16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6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64"/>
        <v>0</v>
      </c>
      <c r="AB1272" s="228" t="str">
        <f t="shared" si="16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63"/>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64"/>
        <v>0</v>
      </c>
      <c r="AB1273" s="228" t="str">
        <f t="shared" si="16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63"/>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64"/>
        <v>0</v>
      </c>
      <c r="AB1274" s="228" t="str">
        <f t="shared" si="16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66">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67">IF(AND(C1275="Smelter not listed",OR(LEN(D1275)=0,LEN(E1275)=0)),1,0)</f>
        <v>0</v>
      </c>
      <c r="AB1275" s="228" t="str">
        <f t="shared" ref="AB1275" si="168">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69">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70">IF(AND(C1276="Smelter not listed",OR(LEN(D1276)=0,LEN(E1276)=0)),1,0)</f>
        <v>0</v>
      </c>
      <c r="AB1276" s="228" t="str">
        <f t="shared" ref="AB1276:AB1307" si="171">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0"/>
        <v>0</v>
      </c>
      <c r="AB1277" s="228" t="str">
        <f t="shared" si="17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0"/>
        <v>0</v>
      </c>
      <c r="AB1278" s="228" t="str">
        <f t="shared" si="17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0"/>
        <v>0</v>
      </c>
      <c r="AB1279" s="228" t="str">
        <f t="shared" si="17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0"/>
        <v>0</v>
      </c>
      <c r="AB1280" s="228" t="str">
        <f t="shared" si="17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0"/>
        <v>0</v>
      </c>
      <c r="AB1281" s="228" t="str">
        <f t="shared" si="17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0"/>
        <v>0</v>
      </c>
      <c r="AB1282" s="228" t="str">
        <f t="shared" si="17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70"/>
        <v>0</v>
      </c>
      <c r="AB1283" s="228" t="str">
        <f t="shared" si="17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0"/>
        <v>0</v>
      </c>
      <c r="AB1284" s="228" t="str">
        <f t="shared" si="17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70"/>
        <v>0</v>
      </c>
      <c r="AB1285" s="228" t="str">
        <f t="shared" si="17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0"/>
        <v>0</v>
      </c>
      <c r="AB1286" s="228" t="str">
        <f t="shared" si="171"/>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0"/>
        <v>0</v>
      </c>
      <c r="AB1287" s="228" t="str">
        <f t="shared" si="171"/>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0"/>
        <v>0</v>
      </c>
      <c r="AB1288" s="228" t="str">
        <f t="shared" si="171"/>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0"/>
        <v>0</v>
      </c>
      <c r="AB1289" s="228" t="str">
        <f t="shared" si="171"/>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0"/>
        <v>0</v>
      </c>
      <c r="AB1290" s="228" t="str">
        <f t="shared" si="171"/>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0"/>
        <v>0</v>
      </c>
      <c r="AB1291" s="228" t="str">
        <f t="shared" si="171"/>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6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70"/>
        <v>0</v>
      </c>
      <c r="AB1292" s="228" t="str">
        <f t="shared" si="171"/>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6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0"/>
        <v>0</v>
      </c>
      <c r="AB1293" s="228" t="str">
        <f t="shared" si="171"/>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6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0"/>
        <v>0</v>
      </c>
      <c r="AB1294" s="228" t="str">
        <f t="shared" si="171"/>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6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0"/>
        <v>0</v>
      </c>
      <c r="AB1295" s="228" t="str">
        <f t="shared" si="171"/>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6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0"/>
        <v>0</v>
      </c>
      <c r="AB1296" s="228" t="str">
        <f t="shared" si="171"/>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6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0"/>
        <v>0</v>
      </c>
      <c r="AB1297" s="228" t="str">
        <f t="shared" si="171"/>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6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0"/>
        <v>0</v>
      </c>
      <c r="AB1298" s="228" t="str">
        <f t="shared" si="171"/>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6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0"/>
        <v>0</v>
      </c>
      <c r="AB1299" s="228" t="str">
        <f t="shared" si="171"/>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6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70"/>
        <v>0</v>
      </c>
      <c r="AB1300" s="228" t="str">
        <f t="shared" si="171"/>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6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70"/>
        <v>0</v>
      </c>
      <c r="AB1301" s="228" t="str">
        <f t="shared" si="171"/>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6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0"/>
        <v>0</v>
      </c>
      <c r="AB1302" s="228" t="str">
        <f t="shared" si="171"/>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6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0"/>
        <v>0</v>
      </c>
      <c r="AB1303" s="228" t="str">
        <f t="shared" si="171"/>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6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0"/>
        <v>0</v>
      </c>
      <c r="AB1304" s="228" t="str">
        <f t="shared" si="171"/>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69"/>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0"/>
        <v>0</v>
      </c>
      <c r="AB1305" s="228" t="str">
        <f t="shared" si="171"/>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69"/>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0"/>
        <v>0</v>
      </c>
      <c r="AB1306" s="228" t="str">
        <f t="shared" si="171"/>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69"/>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0"/>
        <v>0</v>
      </c>
      <c r="AB1307" s="228" t="str">
        <f t="shared" si="171"/>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72">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73">IF(AND(C1308="Smelter not listed",OR(LEN(D1308)=0,LEN(E1308)=0)),1,0)</f>
        <v>0</v>
      </c>
      <c r="AB1308" s="228" t="str">
        <f t="shared" ref="AB1308:AB1338" si="174">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73"/>
        <v>0</v>
      </c>
      <c r="AB1309" s="228" t="str">
        <f t="shared" si="17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73"/>
        <v>0</v>
      </c>
      <c r="AB1310" s="228" t="str">
        <f t="shared" si="17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73"/>
        <v>0</v>
      </c>
      <c r="AB1311" s="228" t="str">
        <f t="shared" si="17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73"/>
        <v>0</v>
      </c>
      <c r="AB1312" s="228" t="str">
        <f t="shared" si="17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73"/>
        <v>0</v>
      </c>
      <c r="AB1313" s="228" t="str">
        <f t="shared" si="17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73"/>
        <v>0</v>
      </c>
      <c r="AB1314" s="228" t="str">
        <f t="shared" si="17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73"/>
        <v>0</v>
      </c>
      <c r="AB1315" s="228" t="str">
        <f t="shared" si="17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7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73"/>
        <v>0</v>
      </c>
      <c r="AB1316" s="228" t="str">
        <f t="shared" si="17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7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73"/>
        <v>0</v>
      </c>
      <c r="AB1317" s="228" t="str">
        <f t="shared" si="17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7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73"/>
        <v>0</v>
      </c>
      <c r="AB1318" s="228" t="str">
        <f t="shared" si="17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7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73"/>
        <v>0</v>
      </c>
      <c r="AB1319" s="228" t="str">
        <f t="shared" si="17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7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73"/>
        <v>0</v>
      </c>
      <c r="AB1320" s="228" t="str">
        <f t="shared" si="17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7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73"/>
        <v>0</v>
      </c>
      <c r="AB1321" s="228" t="str">
        <f t="shared" si="17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7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73"/>
        <v>0</v>
      </c>
      <c r="AB1322" s="228" t="str">
        <f t="shared" si="17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7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73"/>
        <v>0</v>
      </c>
      <c r="AB1323" s="228" t="str">
        <f t="shared" si="17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7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73"/>
        <v>0</v>
      </c>
      <c r="AB1324" s="228" t="str">
        <f t="shared" si="17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7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73"/>
        <v>0</v>
      </c>
      <c r="AB1325" s="228" t="str">
        <f t="shared" si="17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7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73"/>
        <v>0</v>
      </c>
      <c r="AB1326" s="228" t="str">
        <f t="shared" si="17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7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73"/>
        <v>0</v>
      </c>
      <c r="AB1327" s="228" t="str">
        <f t="shared" si="17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7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73"/>
        <v>0</v>
      </c>
      <c r="AB1328" s="228" t="str">
        <f t="shared" si="17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7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73"/>
        <v>0</v>
      </c>
      <c r="AB1329" s="228" t="str">
        <f t="shared" si="17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7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73"/>
        <v>0</v>
      </c>
      <c r="AB1330" s="228" t="str">
        <f t="shared" si="17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7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73"/>
        <v>0</v>
      </c>
      <c r="AB1331" s="228" t="str">
        <f t="shared" si="17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7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73"/>
        <v>0</v>
      </c>
      <c r="AB1332" s="228" t="str">
        <f t="shared" si="17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7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73"/>
        <v>0</v>
      </c>
      <c r="AB1333" s="228" t="str">
        <f t="shared" si="17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7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73"/>
        <v>0</v>
      </c>
      <c r="AB1334" s="228" t="str">
        <f t="shared" si="17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7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73"/>
        <v>0</v>
      </c>
      <c r="AB1335" s="228" t="str">
        <f t="shared" si="17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72"/>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73"/>
        <v>0</v>
      </c>
      <c r="AB1336" s="228" t="str">
        <f t="shared" si="17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72"/>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73"/>
        <v>0</v>
      </c>
      <c r="AB1337" s="228" t="str">
        <f t="shared" si="17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72"/>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73"/>
        <v>0</v>
      </c>
      <c r="AB1338" s="228" t="str">
        <f t="shared" si="17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75">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76">IF(AND(C1339="Smelter not listed",OR(LEN(D1339)=0,LEN(E1339)=0)),1,0)</f>
        <v>0</v>
      </c>
      <c r="AB1339" s="228" t="str">
        <f t="shared" ref="AB1339" si="177">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78">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79">IF(AND(C1340="Smelter not listed",OR(LEN(D1340)=0,LEN(E1340)=0)),1,0)</f>
        <v>0</v>
      </c>
      <c r="AB1340" s="228" t="str">
        <f t="shared" ref="AB1340:AB1371" si="180">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9"/>
        <v>0</v>
      </c>
      <c r="AB1341" s="228" t="str">
        <f t="shared" si="18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9"/>
        <v>0</v>
      </c>
      <c r="AB1342" s="228" t="str">
        <f t="shared" si="18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9"/>
        <v>0</v>
      </c>
      <c r="AB1343" s="228" t="str">
        <f t="shared" si="18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9"/>
        <v>0</v>
      </c>
      <c r="AB1344" s="228" t="str">
        <f t="shared" si="18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9"/>
        <v>0</v>
      </c>
      <c r="AB1345" s="228" t="str">
        <f t="shared" si="18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9"/>
        <v>0</v>
      </c>
      <c r="AB1346" s="228" t="str">
        <f t="shared" si="18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9"/>
        <v>0</v>
      </c>
      <c r="AB1347" s="228" t="str">
        <f t="shared" si="18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9"/>
        <v>0</v>
      </c>
      <c r="AB1348" s="228" t="str">
        <f t="shared" si="18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9"/>
        <v>0</v>
      </c>
      <c r="AB1349" s="228" t="str">
        <f t="shared" si="18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9"/>
        <v>0</v>
      </c>
      <c r="AB1350" s="228" t="str">
        <f t="shared" si="18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9"/>
        <v>0</v>
      </c>
      <c r="AB1351" s="228" t="str">
        <f t="shared" si="18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9"/>
        <v>0</v>
      </c>
      <c r="AB1352" s="228" t="str">
        <f t="shared" si="18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9"/>
        <v>0</v>
      </c>
      <c r="AB1353" s="228" t="str">
        <f t="shared" si="180"/>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9"/>
        <v>0</v>
      </c>
      <c r="AB1354" s="228" t="str">
        <f t="shared" si="180"/>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9"/>
        <v>0</v>
      </c>
      <c r="AB1355" s="228" t="str">
        <f t="shared" si="180"/>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79"/>
        <v>0</v>
      </c>
      <c r="AB1356" s="228" t="str">
        <f t="shared" si="180"/>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79"/>
        <v>0</v>
      </c>
      <c r="AB1357" s="228" t="str">
        <f t="shared" si="180"/>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79"/>
        <v>0</v>
      </c>
      <c r="AB1358" s="228" t="str">
        <f t="shared" si="180"/>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79"/>
        <v>0</v>
      </c>
      <c r="AB1359" s="228" t="str">
        <f t="shared" si="180"/>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79"/>
        <v>0</v>
      </c>
      <c r="AB1360" s="228" t="str">
        <f t="shared" si="180"/>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79"/>
        <v>0</v>
      </c>
      <c r="AB1361" s="228" t="str">
        <f t="shared" si="180"/>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79"/>
        <v>0</v>
      </c>
      <c r="AB1362" s="228" t="str">
        <f t="shared" si="180"/>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79"/>
        <v>0</v>
      </c>
      <c r="AB1363" s="228" t="str">
        <f t="shared" si="180"/>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7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79"/>
        <v>0</v>
      </c>
      <c r="AB1364" s="228" t="str">
        <f t="shared" si="180"/>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7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79"/>
        <v>0</v>
      </c>
      <c r="AB1365" s="228" t="str">
        <f t="shared" si="180"/>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7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79"/>
        <v>0</v>
      </c>
      <c r="AB1366" s="228" t="str">
        <f t="shared" si="180"/>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7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79"/>
        <v>0</v>
      </c>
      <c r="AB1367" s="228" t="str">
        <f t="shared" si="180"/>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7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79"/>
        <v>0</v>
      </c>
      <c r="AB1368" s="228" t="str">
        <f t="shared" si="180"/>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78"/>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79"/>
        <v>0</v>
      </c>
      <c r="AB1369" s="228" t="str">
        <f t="shared" si="180"/>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78"/>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79"/>
        <v>0</v>
      </c>
      <c r="AB1370" s="228" t="str">
        <f t="shared" si="180"/>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78"/>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79"/>
        <v>0</v>
      </c>
      <c r="AB1371" s="228" t="str">
        <f t="shared" si="180"/>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81">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82">IF(AND(C1372="Smelter not listed",OR(LEN(D1372)=0,LEN(E1372)=0)),1,0)</f>
        <v>0</v>
      </c>
      <c r="AB1372" s="228" t="str">
        <f t="shared" ref="AB1372:AB1402" si="183">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2"/>
        <v>0</v>
      </c>
      <c r="AB1373" s="228" t="str">
        <f t="shared" si="18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2"/>
        <v>0</v>
      </c>
      <c r="AB1374" s="228" t="str">
        <f t="shared" si="18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2"/>
        <v>0</v>
      </c>
      <c r="AB1375" s="228" t="str">
        <f t="shared" si="18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2"/>
        <v>0</v>
      </c>
      <c r="AB1376" s="228" t="str">
        <f t="shared" si="18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2"/>
        <v>0</v>
      </c>
      <c r="AB1377" s="228" t="str">
        <f t="shared" si="18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82"/>
        <v>0</v>
      </c>
      <c r="AB1378" s="228" t="str">
        <f t="shared" si="18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82"/>
        <v>0</v>
      </c>
      <c r="AB1379" s="228" t="str">
        <f t="shared" si="18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82"/>
        <v>0</v>
      </c>
      <c r="AB1380" s="228" t="str">
        <f t="shared" si="18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82"/>
        <v>0</v>
      </c>
      <c r="AB1381" s="228" t="str">
        <f t="shared" si="18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82"/>
        <v>0</v>
      </c>
      <c r="AB1382" s="228" t="str">
        <f t="shared" si="18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82"/>
        <v>0</v>
      </c>
      <c r="AB1383" s="228" t="str">
        <f t="shared" si="18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82"/>
        <v>0</v>
      </c>
      <c r="AB1384" s="228" t="str">
        <f t="shared" si="18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82"/>
        <v>0</v>
      </c>
      <c r="AB1385" s="228" t="str">
        <f t="shared" si="18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82"/>
        <v>0</v>
      </c>
      <c r="AB1386" s="228" t="str">
        <f t="shared" si="18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82"/>
        <v>0</v>
      </c>
      <c r="AB1387" s="228" t="str">
        <f t="shared" si="18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82"/>
        <v>0</v>
      </c>
      <c r="AB1388" s="228" t="str">
        <f t="shared" si="18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82"/>
        <v>0</v>
      </c>
      <c r="AB1389" s="228" t="str">
        <f t="shared" si="18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82"/>
        <v>0</v>
      </c>
      <c r="AB1390" s="228" t="str">
        <f t="shared" si="18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82"/>
        <v>0</v>
      </c>
      <c r="AB1391" s="228" t="str">
        <f t="shared" si="18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82"/>
        <v>0</v>
      </c>
      <c r="AB1392" s="228" t="str">
        <f t="shared" si="18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82"/>
        <v>0</v>
      </c>
      <c r="AB1393" s="228" t="str">
        <f t="shared" si="18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82"/>
        <v>0</v>
      </c>
      <c r="AB1394" s="228" t="str">
        <f t="shared" si="18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82"/>
        <v>0</v>
      </c>
      <c r="AB1395" s="228" t="str">
        <f t="shared" si="18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82"/>
        <v>0</v>
      </c>
      <c r="AB1396" s="228" t="str">
        <f t="shared" si="18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82"/>
        <v>0</v>
      </c>
      <c r="AB1397" s="228" t="str">
        <f t="shared" si="18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82"/>
        <v>0</v>
      </c>
      <c r="AB1398" s="228" t="str">
        <f t="shared" si="18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82"/>
        <v>0</v>
      </c>
      <c r="AB1399" s="228" t="str">
        <f t="shared" si="18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1"/>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82"/>
        <v>0</v>
      </c>
      <c r="AB1400" s="228" t="str">
        <f t="shared" si="18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1"/>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82"/>
        <v>0</v>
      </c>
      <c r="AB1401" s="228" t="str">
        <f t="shared" si="18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1"/>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82"/>
        <v>0</v>
      </c>
      <c r="AB1402" s="228" t="str">
        <f t="shared" si="18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84">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85">IF(AND(C1403="Smelter not listed",OR(LEN(D1403)=0,LEN(E1403)=0)),1,0)</f>
        <v>0</v>
      </c>
      <c r="AB1403" s="228" t="str">
        <f t="shared" ref="AB1403" si="186">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87">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88">IF(AND(C1404="Smelter not listed",OR(LEN(D1404)=0,LEN(E1404)=0)),1,0)</f>
        <v>0</v>
      </c>
      <c r="AB1404" s="228" t="str">
        <f t="shared" ref="AB1404:AB1435" si="189">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8"/>
        <v>0</v>
      </c>
      <c r="AB1405" s="228" t="str">
        <f t="shared" si="18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8"/>
        <v>0</v>
      </c>
      <c r="AB1406" s="228" t="str">
        <f t="shared" si="18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8"/>
        <v>0</v>
      </c>
      <c r="AB1407" s="228" t="str">
        <f t="shared" si="18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8"/>
        <v>0</v>
      </c>
      <c r="AB1408" s="228" t="str">
        <f t="shared" si="18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8"/>
        <v>0</v>
      </c>
      <c r="AB1409" s="228" t="str">
        <f t="shared" si="18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8"/>
        <v>0</v>
      </c>
      <c r="AB1410" s="228" t="str">
        <f t="shared" si="18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8"/>
        <v>0</v>
      </c>
      <c r="AB1411" s="228" t="str">
        <f t="shared" si="18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8"/>
        <v>0</v>
      </c>
      <c r="AB1412" s="228" t="str">
        <f t="shared" si="18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8"/>
        <v>0</v>
      </c>
      <c r="AB1413" s="228" t="str">
        <f t="shared" si="18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8"/>
        <v>0</v>
      </c>
      <c r="AB1414" s="228" t="str">
        <f t="shared" si="189"/>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8"/>
        <v>0</v>
      </c>
      <c r="AB1415" s="228" t="str">
        <f t="shared" si="189"/>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8"/>
        <v>0</v>
      </c>
      <c r="AB1416" s="228" t="str">
        <f t="shared" si="189"/>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8"/>
        <v>0</v>
      </c>
      <c r="AB1417" s="228" t="str">
        <f t="shared" si="189"/>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8"/>
        <v>0</v>
      </c>
      <c r="AB1418" s="228" t="str">
        <f t="shared" si="189"/>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8"/>
        <v>0</v>
      </c>
      <c r="AB1419" s="228" t="str">
        <f t="shared" si="189"/>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8"/>
        <v>0</v>
      </c>
      <c r="AB1420" s="228" t="str">
        <f t="shared" si="189"/>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8"/>
        <v>0</v>
      </c>
      <c r="AB1421" s="228" t="str">
        <f t="shared" si="189"/>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88"/>
        <v>0</v>
      </c>
      <c r="AB1422" s="228" t="str">
        <f t="shared" si="189"/>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88"/>
        <v>0</v>
      </c>
      <c r="AB1423" s="228" t="str">
        <f t="shared" si="189"/>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8"/>
        <v>0</v>
      </c>
      <c r="AB1424" s="228" t="str">
        <f t="shared" si="189"/>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88"/>
        <v>0</v>
      </c>
      <c r="AB1425" s="228" t="str">
        <f t="shared" si="189"/>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8"/>
        <v>0</v>
      </c>
      <c r="AB1426" s="228" t="str">
        <f t="shared" si="189"/>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8"/>
        <v>0</v>
      </c>
      <c r="AB1427" s="228" t="str">
        <f t="shared" si="189"/>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8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88"/>
        <v>0</v>
      </c>
      <c r="AB1428" s="228" t="str">
        <f t="shared" si="189"/>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8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88"/>
        <v>0</v>
      </c>
      <c r="AB1429" s="228" t="str">
        <f t="shared" si="189"/>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8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88"/>
        <v>0</v>
      </c>
      <c r="AB1430" s="228" t="str">
        <f t="shared" si="189"/>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8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88"/>
        <v>0</v>
      </c>
      <c r="AB1431" s="228" t="str">
        <f t="shared" si="189"/>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8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88"/>
        <v>0</v>
      </c>
      <c r="AB1432" s="228" t="str">
        <f t="shared" si="189"/>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87"/>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88"/>
        <v>0</v>
      </c>
      <c r="AB1433" s="228" t="str">
        <f t="shared" si="189"/>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87"/>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88"/>
        <v>0</v>
      </c>
      <c r="AB1434" s="228" t="str">
        <f t="shared" si="189"/>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87"/>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88"/>
        <v>0</v>
      </c>
      <c r="AB1435" s="228" t="str">
        <f t="shared" si="189"/>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90">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91">IF(AND(C1436="Smelter not listed",OR(LEN(D1436)=0,LEN(E1436)=0)),1,0)</f>
        <v>0</v>
      </c>
      <c r="AB1436" s="228" t="str">
        <f t="shared" ref="AB1436:AB1466" si="192">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1"/>
        <v>0</v>
      </c>
      <c r="AB1437" s="228" t="str">
        <f t="shared" si="19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1"/>
        <v>0</v>
      </c>
      <c r="AB1438" s="228" t="str">
        <f t="shared" si="19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1"/>
        <v>0</v>
      </c>
      <c r="AB1439" s="228" t="str">
        <f t="shared" si="19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1"/>
        <v>0</v>
      </c>
      <c r="AB1440" s="228" t="str">
        <f t="shared" si="19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1"/>
        <v>0</v>
      </c>
      <c r="AB1441" s="228" t="str">
        <f t="shared" si="19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1"/>
        <v>0</v>
      </c>
      <c r="AB1442" s="228" t="str">
        <f t="shared" si="19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1"/>
        <v>0</v>
      </c>
      <c r="AB1443" s="228" t="str">
        <f t="shared" si="19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91"/>
        <v>0</v>
      </c>
      <c r="AB1444" s="228" t="str">
        <f t="shared" si="19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91"/>
        <v>0</v>
      </c>
      <c r="AB1445" s="228" t="str">
        <f t="shared" si="19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1"/>
        <v>0</v>
      </c>
      <c r="AB1446" s="228" t="str">
        <f t="shared" si="19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1"/>
        <v>0</v>
      </c>
      <c r="AB1447" s="228" t="str">
        <f t="shared" si="19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1"/>
        <v>0</v>
      </c>
      <c r="AB1448" s="228" t="str">
        <f t="shared" si="19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1"/>
        <v>0</v>
      </c>
      <c r="AB1449" s="228" t="str">
        <f t="shared" si="19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1"/>
        <v>0</v>
      </c>
      <c r="AB1450" s="228" t="str">
        <f t="shared" si="19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91"/>
        <v>0</v>
      </c>
      <c r="AB1451" s="228" t="str">
        <f t="shared" si="19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91"/>
        <v>0</v>
      </c>
      <c r="AB1452" s="228" t="str">
        <f t="shared" si="19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1"/>
        <v>0</v>
      </c>
      <c r="AB1453" s="228" t="str">
        <f t="shared" si="19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1"/>
        <v>0</v>
      </c>
      <c r="AB1454" s="228" t="str">
        <f t="shared" si="19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1"/>
        <v>0</v>
      </c>
      <c r="AB1455" s="228" t="str">
        <f t="shared" si="19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1"/>
        <v>0</v>
      </c>
      <c r="AB1456" s="228" t="str">
        <f t="shared" si="19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1"/>
        <v>0</v>
      </c>
      <c r="AB1457" s="228" t="str">
        <f t="shared" si="19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1"/>
        <v>0</v>
      </c>
      <c r="AB1458" s="228" t="str">
        <f t="shared" si="19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1"/>
        <v>0</v>
      </c>
      <c r="AB1459" s="228" t="str">
        <f t="shared" si="19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1"/>
        <v>0</v>
      </c>
      <c r="AB1460" s="228" t="str">
        <f t="shared" si="19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1"/>
        <v>0</v>
      </c>
      <c r="AB1461" s="228" t="str">
        <f t="shared" si="19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1"/>
        <v>0</v>
      </c>
      <c r="AB1462" s="228" t="str">
        <f t="shared" si="19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1"/>
        <v>0</v>
      </c>
      <c r="AB1463" s="228" t="str">
        <f t="shared" si="19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0"/>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1"/>
        <v>0</v>
      </c>
      <c r="AB1464" s="228" t="str">
        <f t="shared" si="19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0"/>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1"/>
        <v>0</v>
      </c>
      <c r="AB1465" s="228" t="str">
        <f t="shared" si="19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0"/>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1"/>
        <v>0</v>
      </c>
      <c r="AB1466" s="228" t="str">
        <f t="shared" si="19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193">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194">IF(AND(C1467="Smelter not listed",OR(LEN(D1467)=0,LEN(E1467)=0)),1,0)</f>
        <v>0</v>
      </c>
      <c r="AB1467" s="228" t="str">
        <f t="shared" ref="AB1467" si="195">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96">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97">IF(AND(C1468="Smelter not listed",OR(LEN(D1468)=0,LEN(E1468)=0)),1,0)</f>
        <v>0</v>
      </c>
      <c r="AB1468" s="228" t="str">
        <f t="shared" ref="AB1468:AB1499" si="198">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7"/>
        <v>0</v>
      </c>
      <c r="AB1469" s="228" t="str">
        <f t="shared" si="19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7"/>
        <v>0</v>
      </c>
      <c r="AB1470" s="228" t="str">
        <f t="shared" si="19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7"/>
        <v>0</v>
      </c>
      <c r="AB1471" s="228" t="str">
        <f t="shared" si="19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7"/>
        <v>0</v>
      </c>
      <c r="AB1472" s="228" t="str">
        <f t="shared" si="19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7"/>
        <v>0</v>
      </c>
      <c r="AB1473" s="228" t="str">
        <f t="shared" si="19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7"/>
        <v>0</v>
      </c>
      <c r="AB1474" s="228" t="str">
        <f t="shared" si="19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7"/>
        <v>0</v>
      </c>
      <c r="AB1475" s="228" t="str">
        <f t="shared" si="19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7"/>
        <v>0</v>
      </c>
      <c r="AB1476" s="228" t="str">
        <f t="shared" si="19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7"/>
        <v>0</v>
      </c>
      <c r="AB1477" s="228" t="str">
        <f t="shared" si="19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7"/>
        <v>0</v>
      </c>
      <c r="AB1478" s="228" t="str">
        <f t="shared" si="198"/>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7"/>
        <v>0</v>
      </c>
      <c r="AB1479" s="228" t="str">
        <f t="shared" si="198"/>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7"/>
        <v>0</v>
      </c>
      <c r="AB1480" s="228" t="str">
        <f t="shared" si="198"/>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7"/>
        <v>0</v>
      </c>
      <c r="AB1481" s="228" t="str">
        <f t="shared" si="198"/>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7"/>
        <v>0</v>
      </c>
      <c r="AB1482" s="228" t="str">
        <f t="shared" si="198"/>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7"/>
        <v>0</v>
      </c>
      <c r="AB1483" s="228" t="str">
        <f t="shared" si="198"/>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97"/>
        <v>0</v>
      </c>
      <c r="AB1484" s="228" t="str">
        <f t="shared" si="198"/>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7"/>
        <v>0</v>
      </c>
      <c r="AB1485" s="228" t="str">
        <f t="shared" si="198"/>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97"/>
        <v>0</v>
      </c>
      <c r="AB1486" s="228" t="str">
        <f t="shared" si="198"/>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97"/>
        <v>0</v>
      </c>
      <c r="AB1487" s="228" t="str">
        <f t="shared" si="198"/>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7"/>
        <v>0</v>
      </c>
      <c r="AB1488" s="228" t="str">
        <f t="shared" si="198"/>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97"/>
        <v>0</v>
      </c>
      <c r="AB1489" s="228" t="str">
        <f t="shared" si="198"/>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7"/>
        <v>0</v>
      </c>
      <c r="AB1490" s="228" t="str">
        <f t="shared" si="198"/>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7"/>
        <v>0</v>
      </c>
      <c r="AB1491" s="228" t="str">
        <f t="shared" si="198"/>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9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97"/>
        <v>0</v>
      </c>
      <c r="AB1492" s="228" t="str">
        <f t="shared" si="198"/>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9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97"/>
        <v>0</v>
      </c>
      <c r="AB1493" s="228" t="str">
        <f t="shared" si="198"/>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9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97"/>
        <v>0</v>
      </c>
      <c r="AB1494" s="228" t="str">
        <f t="shared" si="198"/>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9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97"/>
        <v>0</v>
      </c>
      <c r="AB1495" s="228" t="str">
        <f t="shared" si="198"/>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9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97"/>
        <v>0</v>
      </c>
      <c r="AB1496" s="228" t="str">
        <f t="shared" si="198"/>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96"/>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97"/>
        <v>0</v>
      </c>
      <c r="AB1497" s="228" t="str">
        <f t="shared" si="198"/>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96"/>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97"/>
        <v>0</v>
      </c>
      <c r="AB1498" s="228" t="str">
        <f t="shared" si="198"/>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96"/>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97"/>
        <v>0</v>
      </c>
      <c r="AB1499" s="228" t="str">
        <f t="shared" si="198"/>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99">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00">IF(AND(C1500="Smelter not listed",OR(LEN(D1500)=0,LEN(E1500)=0)),1,0)</f>
        <v>0</v>
      </c>
      <c r="AB1500" s="228" t="str">
        <f t="shared" ref="AB1500:AB1530" si="201">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0"/>
        <v>0</v>
      </c>
      <c r="AB1501" s="228" t="str">
        <f t="shared" si="20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0"/>
        <v>0</v>
      </c>
      <c r="AB1502" s="228" t="str">
        <f t="shared" si="20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0"/>
        <v>0</v>
      </c>
      <c r="AB1503" s="228" t="str">
        <f t="shared" si="20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0"/>
        <v>0</v>
      </c>
      <c r="AB1504" s="228" t="str">
        <f t="shared" si="20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0"/>
        <v>0</v>
      </c>
      <c r="AB1505" s="228" t="str">
        <f t="shared" si="20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0"/>
        <v>0</v>
      </c>
      <c r="AB1506" s="228" t="str">
        <f t="shared" si="20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0"/>
        <v>0</v>
      </c>
      <c r="AB1507" s="228" t="str">
        <f t="shared" si="20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00"/>
        <v>0</v>
      </c>
      <c r="AB1508" s="228" t="str">
        <f t="shared" si="20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00"/>
        <v>0</v>
      </c>
      <c r="AB1509" s="228" t="str">
        <f t="shared" si="20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00"/>
        <v>0</v>
      </c>
      <c r="AB1510" s="228" t="str">
        <f t="shared" si="20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0"/>
        <v>0</v>
      </c>
      <c r="AB1511" s="228" t="str">
        <f t="shared" si="20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0"/>
        <v>0</v>
      </c>
      <c r="AB1512" s="228" t="str">
        <f t="shared" si="20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0"/>
        <v>0</v>
      </c>
      <c r="AB1513" s="228" t="str">
        <f t="shared" si="20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0"/>
        <v>0</v>
      </c>
      <c r="AB1514" s="228" t="str">
        <f t="shared" si="20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9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00"/>
        <v>0</v>
      </c>
      <c r="AB1515" s="228" t="str">
        <f t="shared" si="20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9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00"/>
        <v>0</v>
      </c>
      <c r="AB1516" s="228" t="str">
        <f t="shared" si="20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9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0"/>
        <v>0</v>
      </c>
      <c r="AB1517" s="228" t="str">
        <f t="shared" si="20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9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0"/>
        <v>0</v>
      </c>
      <c r="AB1518" s="228" t="str">
        <f t="shared" si="20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9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0"/>
        <v>0</v>
      </c>
      <c r="AB1519" s="228" t="str">
        <f t="shared" si="20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9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0"/>
        <v>0</v>
      </c>
      <c r="AB1520" s="228" t="str">
        <f t="shared" si="20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9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0"/>
        <v>0</v>
      </c>
      <c r="AB1521" s="228" t="str">
        <f t="shared" si="20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9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0"/>
        <v>0</v>
      </c>
      <c r="AB1522" s="228" t="str">
        <f t="shared" si="20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9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0"/>
        <v>0</v>
      </c>
      <c r="AB1523" s="228" t="str">
        <f t="shared" si="20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9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0"/>
        <v>0</v>
      </c>
      <c r="AB1524" s="228" t="str">
        <f t="shared" si="20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9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0"/>
        <v>0</v>
      </c>
      <c r="AB1525" s="228" t="str">
        <f t="shared" si="20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9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0"/>
        <v>0</v>
      </c>
      <c r="AB1526" s="228" t="str">
        <f t="shared" si="20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9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0"/>
        <v>0</v>
      </c>
      <c r="AB1527" s="228" t="str">
        <f t="shared" si="20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99"/>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0"/>
        <v>0</v>
      </c>
      <c r="AB1528" s="228" t="str">
        <f t="shared" si="20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99"/>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0"/>
        <v>0</v>
      </c>
      <c r="AB1529" s="228" t="str">
        <f t="shared" si="20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99"/>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0"/>
        <v>0</v>
      </c>
      <c r="AB1530" s="228" t="str">
        <f t="shared" si="20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02">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03">IF(AND(C1531="Smelter not listed",OR(LEN(D1531)=0,LEN(E1531)=0)),1,0)</f>
        <v>0</v>
      </c>
      <c r="AB1531" s="228" t="str">
        <f t="shared" ref="AB1531" si="204">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05">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06">IF(AND(C1532="Smelter not listed",OR(LEN(D1532)=0,LEN(E1532)=0)),1,0)</f>
        <v>0</v>
      </c>
      <c r="AB1532" s="228" t="str">
        <f t="shared" ref="AB1532:AB1563" si="207">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6"/>
        <v>0</v>
      </c>
      <c r="AB1533" s="228" t="str">
        <f t="shared" si="20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6"/>
        <v>0</v>
      </c>
      <c r="AB1534" s="228" t="str">
        <f t="shared" si="20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6"/>
        <v>0</v>
      </c>
      <c r="AB1535" s="228" t="str">
        <f t="shared" si="20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6"/>
        <v>0</v>
      </c>
      <c r="AB1536" s="228" t="str">
        <f t="shared" si="20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6"/>
        <v>0</v>
      </c>
      <c r="AB1537" s="228" t="str">
        <f t="shared" si="20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6"/>
        <v>0</v>
      </c>
      <c r="AB1538" s="228" t="str">
        <f t="shared" si="20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6"/>
        <v>0</v>
      </c>
      <c r="AB1539" s="228" t="str">
        <f t="shared" si="20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6"/>
        <v>0</v>
      </c>
      <c r="AB1540" s="228" t="str">
        <f t="shared" si="20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6"/>
        <v>0</v>
      </c>
      <c r="AB1541" s="228" t="str">
        <f t="shared" si="20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06"/>
        <v>0</v>
      </c>
      <c r="AB1542" s="228" t="str">
        <f t="shared" si="20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6"/>
        <v>0</v>
      </c>
      <c r="AB1543" s="228" t="str">
        <f t="shared" si="20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6"/>
        <v>0</v>
      </c>
      <c r="AB1544" s="228" t="str">
        <f t="shared" si="20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6"/>
        <v>0</v>
      </c>
      <c r="AB1545" s="228" t="str">
        <f t="shared" si="207"/>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6"/>
        <v>0</v>
      </c>
      <c r="AB1546" s="228" t="str">
        <f t="shared" si="207"/>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6"/>
        <v>0</v>
      </c>
      <c r="AB1547" s="228" t="str">
        <f t="shared" si="207"/>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06"/>
        <v>0</v>
      </c>
      <c r="AB1548" s="228" t="str">
        <f t="shared" si="207"/>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06"/>
        <v>0</v>
      </c>
      <c r="AB1549" s="228" t="str">
        <f t="shared" si="20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06"/>
        <v>0</v>
      </c>
      <c r="AB1550" s="228" t="str">
        <f t="shared" si="20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06"/>
        <v>0</v>
      </c>
      <c r="AB1551" s="228" t="str">
        <f t="shared" si="20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06"/>
        <v>0</v>
      </c>
      <c r="AB1552" s="228" t="str">
        <f t="shared" si="207"/>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06"/>
        <v>0</v>
      </c>
      <c r="AB1553" s="228" t="str">
        <f t="shared" si="207"/>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06"/>
        <v>0</v>
      </c>
      <c r="AB1554" s="228" t="str">
        <f t="shared" si="207"/>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06"/>
        <v>0</v>
      </c>
      <c r="AB1555" s="228" t="str">
        <f t="shared" si="207"/>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0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06"/>
        <v>0</v>
      </c>
      <c r="AB1556" s="228" t="str">
        <f t="shared" si="207"/>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0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06"/>
        <v>0</v>
      </c>
      <c r="AB1557" s="228" t="str">
        <f t="shared" si="207"/>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0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06"/>
        <v>0</v>
      </c>
      <c r="AB1558" s="228" t="str">
        <f t="shared" si="207"/>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0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06"/>
        <v>0</v>
      </c>
      <c r="AB1559" s="228" t="str">
        <f t="shared" si="207"/>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06"/>
        <v>0</v>
      </c>
      <c r="AB1560" s="228" t="str">
        <f t="shared" si="207"/>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05"/>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06"/>
        <v>0</v>
      </c>
      <c r="AB1561" s="228" t="str">
        <f t="shared" si="207"/>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05"/>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06"/>
        <v>0</v>
      </c>
      <c r="AB1562" s="228" t="str">
        <f t="shared" si="207"/>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5"/>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06"/>
        <v>0</v>
      </c>
      <c r="AB1563" s="228" t="str">
        <f t="shared" si="207"/>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08">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09">IF(AND(C1564="Smelter not listed",OR(LEN(D1564)=0,LEN(E1564)=0)),1,0)</f>
        <v>0</v>
      </c>
      <c r="AB1564" s="228" t="str">
        <f t="shared" ref="AB1564:AB1594" si="210">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9"/>
        <v>0</v>
      </c>
      <c r="AB1565" s="228" t="str">
        <f t="shared" si="21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9"/>
        <v>0</v>
      </c>
      <c r="AB1566" s="228" t="str">
        <f t="shared" si="21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9"/>
        <v>0</v>
      </c>
      <c r="AB1567" s="228" t="str">
        <f t="shared" si="21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9"/>
        <v>0</v>
      </c>
      <c r="AB1568" s="228" t="str">
        <f t="shared" si="21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9"/>
        <v>0</v>
      </c>
      <c r="AB1569" s="228" t="str">
        <f t="shared" si="21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9"/>
        <v>0</v>
      </c>
      <c r="AB1570" s="228" t="str">
        <f t="shared" si="21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9"/>
        <v>0</v>
      </c>
      <c r="AB1571" s="228" t="str">
        <f t="shared" si="21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9"/>
        <v>0</v>
      </c>
      <c r="AB1572" s="228" t="str">
        <f t="shared" si="21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9"/>
        <v>0</v>
      </c>
      <c r="AB1573" s="228" t="str">
        <f t="shared" si="21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9"/>
        <v>0</v>
      </c>
      <c r="AB1574" s="228" t="str">
        <f t="shared" si="21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9"/>
        <v>0</v>
      </c>
      <c r="AB1575" s="228" t="str">
        <f t="shared" si="21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9"/>
        <v>0</v>
      </c>
      <c r="AB1576" s="228" t="str">
        <f t="shared" si="21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9"/>
        <v>0</v>
      </c>
      <c r="AB1577" s="228" t="str">
        <f t="shared" si="21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9"/>
        <v>0</v>
      </c>
      <c r="AB1578" s="228" t="str">
        <f t="shared" si="21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09"/>
        <v>0</v>
      </c>
      <c r="AB1579" s="228" t="str">
        <f t="shared" si="21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09"/>
        <v>0</v>
      </c>
      <c r="AB1580" s="228" t="str">
        <f t="shared" si="21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0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09"/>
        <v>0</v>
      </c>
      <c r="AB1581" s="228" t="str">
        <f t="shared" si="21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0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09"/>
        <v>0</v>
      </c>
      <c r="AB1582" s="228" t="str">
        <f t="shared" si="21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0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09"/>
        <v>0</v>
      </c>
      <c r="AB1583" s="228" t="str">
        <f t="shared" si="21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0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09"/>
        <v>0</v>
      </c>
      <c r="AB1584" s="228" t="str">
        <f t="shared" si="21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0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09"/>
        <v>0</v>
      </c>
      <c r="AB1585" s="228" t="str">
        <f t="shared" si="21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0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09"/>
        <v>0</v>
      </c>
      <c r="AB1586" s="228" t="str">
        <f t="shared" si="21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0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09"/>
        <v>0</v>
      </c>
      <c r="AB1587" s="228" t="str">
        <f t="shared" si="21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0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09"/>
        <v>0</v>
      </c>
      <c r="AB1588" s="228" t="str">
        <f t="shared" si="21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0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09"/>
        <v>0</v>
      </c>
      <c r="AB1589" s="228" t="str">
        <f t="shared" si="21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0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09"/>
        <v>0</v>
      </c>
      <c r="AB1590" s="228" t="str">
        <f t="shared" si="21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0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09"/>
        <v>0</v>
      </c>
      <c r="AB1591" s="228" t="str">
        <f t="shared" si="21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0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09"/>
        <v>0</v>
      </c>
      <c r="AB1592" s="228" t="str">
        <f t="shared" si="21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08"/>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09"/>
        <v>0</v>
      </c>
      <c r="AB1593" s="228" t="str">
        <f t="shared" si="21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08"/>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09"/>
        <v>0</v>
      </c>
      <c r="AB1594" s="228" t="str">
        <f t="shared" si="21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1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12">IF(AND(C1595="Smelter not listed",OR(LEN(D1595)=0,LEN(E1595)=0)),1,0)</f>
        <v>0</v>
      </c>
      <c r="AB1595" s="228" t="str">
        <f t="shared" ref="AB1595" si="213">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14">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15">IF(AND(C1596="Smelter not listed",OR(LEN(D1596)=0,LEN(E1596)=0)),1,0)</f>
        <v>0</v>
      </c>
      <c r="AB1596" s="228" t="str">
        <f t="shared" ref="AB1596:AB1627" si="216">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5"/>
        <v>0</v>
      </c>
      <c r="AB1597" s="228" t="str">
        <f t="shared" si="21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5"/>
        <v>0</v>
      </c>
      <c r="AB1598" s="228" t="str">
        <f t="shared" si="21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5"/>
        <v>0</v>
      </c>
      <c r="AB1599" s="228" t="str">
        <f t="shared" si="21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5"/>
        <v>0</v>
      </c>
      <c r="AB1600" s="228" t="str">
        <f t="shared" si="21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5"/>
        <v>0</v>
      </c>
      <c r="AB1601" s="228" t="str">
        <f t="shared" si="21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5"/>
        <v>0</v>
      </c>
      <c r="AB1602" s="228" t="str">
        <f t="shared" si="21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5"/>
        <v>0</v>
      </c>
      <c r="AB1603" s="228" t="str">
        <f t="shared" si="21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5"/>
        <v>0</v>
      </c>
      <c r="AB1604" s="228" t="str">
        <f t="shared" si="21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5"/>
        <v>0</v>
      </c>
      <c r="AB1605" s="228" t="str">
        <f t="shared" si="21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15"/>
        <v>0</v>
      </c>
      <c r="AB1606" s="228" t="str">
        <f t="shared" si="21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5"/>
        <v>0</v>
      </c>
      <c r="AB1607" s="228" t="str">
        <f t="shared" si="21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5"/>
        <v>0</v>
      </c>
      <c r="AB1608" s="228" t="str">
        <f t="shared" si="21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5"/>
        <v>0</v>
      </c>
      <c r="AB1609" s="228" t="str">
        <f t="shared" si="216"/>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5"/>
        <v>0</v>
      </c>
      <c r="AB1610" s="228" t="str">
        <f t="shared" si="216"/>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5"/>
        <v>0</v>
      </c>
      <c r="AB1611" s="228" t="str">
        <f t="shared" si="216"/>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15"/>
        <v>0</v>
      </c>
      <c r="AB1612" s="228" t="str">
        <f t="shared" si="216"/>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15"/>
        <v>0</v>
      </c>
      <c r="AB1613" s="228" t="str">
        <f t="shared" si="21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15"/>
        <v>0</v>
      </c>
      <c r="AB1614" s="228" t="str">
        <f t="shared" si="21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15"/>
        <v>0</v>
      </c>
      <c r="AB1615" s="228" t="str">
        <f t="shared" si="21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15"/>
        <v>0</v>
      </c>
      <c r="AB1616" s="228" t="str">
        <f t="shared" si="216"/>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15"/>
        <v>0</v>
      </c>
      <c r="AB1617" s="228" t="str">
        <f t="shared" si="216"/>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15"/>
        <v>0</v>
      </c>
      <c r="AB1618" s="228" t="str">
        <f t="shared" si="216"/>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15"/>
        <v>0</v>
      </c>
      <c r="AB1619" s="228" t="str">
        <f t="shared" si="216"/>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15"/>
        <v>0</v>
      </c>
      <c r="AB1620" s="228" t="str">
        <f t="shared" si="216"/>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15"/>
        <v>0</v>
      </c>
      <c r="AB1621" s="228" t="str">
        <f t="shared" si="216"/>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15"/>
        <v>0</v>
      </c>
      <c r="AB1622" s="228" t="str">
        <f t="shared" si="216"/>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15"/>
        <v>0</v>
      </c>
      <c r="AB1623" s="228" t="str">
        <f t="shared" si="216"/>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15"/>
        <v>0</v>
      </c>
      <c r="AB1624" s="228" t="str">
        <f t="shared" si="216"/>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4"/>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15"/>
        <v>0</v>
      </c>
      <c r="AB1625" s="228" t="str">
        <f t="shared" si="216"/>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4"/>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15"/>
        <v>0</v>
      </c>
      <c r="AB1626" s="228" t="str">
        <f t="shared" si="216"/>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4"/>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15"/>
        <v>0</v>
      </c>
      <c r="AB1627" s="228" t="str">
        <f t="shared" si="216"/>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17">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18">IF(AND(C1628="Smelter not listed",OR(LEN(D1628)=0,LEN(E1628)=0)),1,0)</f>
        <v>0</v>
      </c>
      <c r="AB1628" s="228" t="str">
        <f t="shared" ref="AB1628:AB1658" si="219">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8"/>
        <v>0</v>
      </c>
      <c r="AB1629" s="228" t="str">
        <f t="shared" si="21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8"/>
        <v>0</v>
      </c>
      <c r="AB1630" s="228" t="str">
        <f t="shared" si="21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8"/>
        <v>0</v>
      </c>
      <c r="AB1631" s="228" t="str">
        <f t="shared" si="21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8"/>
        <v>0</v>
      </c>
      <c r="AB1632" s="228" t="str">
        <f t="shared" si="21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8"/>
        <v>0</v>
      </c>
      <c r="AB1633" s="228" t="str">
        <f t="shared" si="21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8"/>
        <v>0</v>
      </c>
      <c r="AB1634" s="228" t="str">
        <f t="shared" si="21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8"/>
        <v>0</v>
      </c>
      <c r="AB1635" s="228" t="str">
        <f t="shared" si="21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8"/>
        <v>0</v>
      </c>
      <c r="AB1636" s="228" t="str">
        <f t="shared" si="21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8"/>
        <v>0</v>
      </c>
      <c r="AB1637" s="228" t="str">
        <f t="shared" si="21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8"/>
        <v>0</v>
      </c>
      <c r="AB1638" s="228" t="str">
        <f t="shared" si="21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8"/>
        <v>0</v>
      </c>
      <c r="AB1639" s="228" t="str">
        <f t="shared" si="21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8"/>
        <v>0</v>
      </c>
      <c r="AB1640" s="228" t="str">
        <f t="shared" si="21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8"/>
        <v>0</v>
      </c>
      <c r="AB1641" s="228" t="str">
        <f t="shared" si="21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8"/>
        <v>0</v>
      </c>
      <c r="AB1642" s="228" t="str">
        <f t="shared" si="21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18"/>
        <v>0</v>
      </c>
      <c r="AB1643" s="228" t="str">
        <f t="shared" si="21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18"/>
        <v>0</v>
      </c>
      <c r="AB1644" s="228" t="str">
        <f t="shared" si="21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1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18"/>
        <v>0</v>
      </c>
      <c r="AB1645" s="228" t="str">
        <f t="shared" si="21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1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18"/>
        <v>0</v>
      </c>
      <c r="AB1646" s="228" t="str">
        <f t="shared" si="21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1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18"/>
        <v>0</v>
      </c>
      <c r="AB1647" s="228" t="str">
        <f t="shared" si="21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1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18"/>
        <v>0</v>
      </c>
      <c r="AB1648" s="228" t="str">
        <f t="shared" si="21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1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18"/>
        <v>0</v>
      </c>
      <c r="AB1649" s="228" t="str">
        <f t="shared" si="21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1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18"/>
        <v>0</v>
      </c>
      <c r="AB1650" s="228" t="str">
        <f t="shared" si="21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1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18"/>
        <v>0</v>
      </c>
      <c r="AB1651" s="228" t="str">
        <f t="shared" si="21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1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18"/>
        <v>0</v>
      </c>
      <c r="AB1652" s="228" t="str">
        <f t="shared" si="21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1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18"/>
        <v>0</v>
      </c>
      <c r="AB1653" s="228" t="str">
        <f t="shared" si="21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1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18"/>
        <v>0</v>
      </c>
      <c r="AB1654" s="228" t="str">
        <f t="shared" si="21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1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18"/>
        <v>0</v>
      </c>
      <c r="AB1655" s="228" t="str">
        <f t="shared" si="21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1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18"/>
        <v>0</v>
      </c>
      <c r="AB1656" s="228" t="str">
        <f t="shared" si="21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17"/>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18"/>
        <v>0</v>
      </c>
      <c r="AB1657" s="228" t="str">
        <f t="shared" si="21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17"/>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18"/>
        <v>0</v>
      </c>
      <c r="AB1658" s="228" t="str">
        <f t="shared" si="21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20">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21">IF(AND(C1659="Smelter not listed",OR(LEN(D1659)=0,LEN(E1659)=0)),1,0)</f>
        <v>0</v>
      </c>
      <c r="AB1659" s="228" t="str">
        <f t="shared" ref="AB1659" si="222">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23">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24">IF(AND(C1660="Smelter not listed",OR(LEN(D1660)=0,LEN(E1660)=0)),1,0)</f>
        <v>0</v>
      </c>
      <c r="AB1660" s="228" t="str">
        <f t="shared" ref="AB1660:AB1691" si="225">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4"/>
        <v>0</v>
      </c>
      <c r="AB1661" s="228" t="str">
        <f t="shared" si="22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4"/>
        <v>0</v>
      </c>
      <c r="AB1662" s="228" t="str">
        <f t="shared" si="22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4"/>
        <v>0</v>
      </c>
      <c r="AB1663" s="228" t="str">
        <f t="shared" si="22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4"/>
        <v>0</v>
      </c>
      <c r="AB1664" s="228" t="str">
        <f t="shared" si="22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4"/>
        <v>0</v>
      </c>
      <c r="AB1665" s="228" t="str">
        <f t="shared" si="22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4"/>
        <v>0</v>
      </c>
      <c r="AB1666" s="228" t="str">
        <f t="shared" si="22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2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4"/>
        <v>0</v>
      </c>
      <c r="AB1667" s="228" t="str">
        <f t="shared" si="22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2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4"/>
        <v>0</v>
      </c>
      <c r="AB1668" s="228" t="str">
        <f t="shared" si="22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2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4"/>
        <v>0</v>
      </c>
      <c r="AB1669" s="228" t="str">
        <f t="shared" si="22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2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4"/>
        <v>0</v>
      </c>
      <c r="AB1670" s="228" t="str">
        <f t="shared" si="22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2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4"/>
        <v>0</v>
      </c>
      <c r="AB1671" s="228" t="str">
        <f t="shared" si="22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2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4"/>
        <v>0</v>
      </c>
      <c r="AB1672" s="228" t="str">
        <f t="shared" si="22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2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4"/>
        <v>0</v>
      </c>
      <c r="AB1673" s="228" t="str">
        <f t="shared" si="225"/>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2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4"/>
        <v>0</v>
      </c>
      <c r="AB1674" s="228" t="str">
        <f t="shared" si="225"/>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2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4"/>
        <v>0</v>
      </c>
      <c r="AB1675" s="228" t="str">
        <f t="shared" si="225"/>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2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4"/>
        <v>0</v>
      </c>
      <c r="AB1676" s="228" t="str">
        <f t="shared" si="225"/>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2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4"/>
        <v>0</v>
      </c>
      <c r="AB1677" s="228" t="str">
        <f t="shared" si="225"/>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2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4"/>
        <v>0</v>
      </c>
      <c r="AB1678" s="228" t="str">
        <f t="shared" si="225"/>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4"/>
        <v>0</v>
      </c>
      <c r="AB1679" s="228" t="str">
        <f t="shared" si="225"/>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4"/>
        <v>0</v>
      </c>
      <c r="AB1680" s="228" t="str">
        <f t="shared" si="225"/>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4"/>
        <v>0</v>
      </c>
      <c r="AB1681" s="228" t="str">
        <f t="shared" si="225"/>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4"/>
        <v>0</v>
      </c>
      <c r="AB1682" s="228" t="str">
        <f t="shared" si="225"/>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4"/>
        <v>0</v>
      </c>
      <c r="AB1683" s="228" t="str">
        <f t="shared" si="225"/>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4"/>
        <v>0</v>
      </c>
      <c r="AB1684" s="228" t="str">
        <f t="shared" si="225"/>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4"/>
        <v>0</v>
      </c>
      <c r="AB1685" s="228" t="str">
        <f t="shared" si="225"/>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4"/>
        <v>0</v>
      </c>
      <c r="AB1686" s="228" t="str">
        <f t="shared" si="225"/>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4"/>
        <v>0</v>
      </c>
      <c r="AB1687" s="228" t="str">
        <f t="shared" si="225"/>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4"/>
        <v>0</v>
      </c>
      <c r="AB1688" s="228" t="str">
        <f t="shared" si="225"/>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3"/>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4"/>
        <v>0</v>
      </c>
      <c r="AB1689" s="228" t="str">
        <f t="shared" si="225"/>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3"/>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4"/>
        <v>0</v>
      </c>
      <c r="AB1690" s="228" t="str">
        <f t="shared" si="225"/>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3"/>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4"/>
        <v>0</v>
      </c>
      <c r="AB1691" s="228" t="str">
        <f t="shared" si="225"/>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26">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27">IF(AND(C1692="Smelter not listed",OR(LEN(D1692)=0,LEN(E1692)=0)),1,0)</f>
        <v>0</v>
      </c>
      <c r="AB1692" s="228" t="str">
        <f t="shared" ref="AB1692:AB1722" si="228">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7"/>
        <v>0</v>
      </c>
      <c r="AB1693" s="228" t="str">
        <f t="shared" si="22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7"/>
        <v>0</v>
      </c>
      <c r="AB1694" s="228" t="str">
        <f t="shared" si="22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7"/>
        <v>0</v>
      </c>
      <c r="AB1695" s="228" t="str">
        <f t="shared" si="22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7"/>
        <v>0</v>
      </c>
      <c r="AB1696" s="228" t="str">
        <f t="shared" si="22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7"/>
        <v>0</v>
      </c>
      <c r="AB1697" s="228" t="str">
        <f t="shared" si="22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7"/>
        <v>0</v>
      </c>
      <c r="AB1698" s="228" t="str">
        <f t="shared" si="22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7"/>
        <v>0</v>
      </c>
      <c r="AB1699" s="228" t="str">
        <f t="shared" si="22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7"/>
        <v>0</v>
      </c>
      <c r="AB1700" s="228" t="str">
        <f t="shared" si="22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7"/>
        <v>0</v>
      </c>
      <c r="AB1701" s="228" t="str">
        <f t="shared" si="22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7"/>
        <v>0</v>
      </c>
      <c r="AB1702" s="228" t="str">
        <f t="shared" si="22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7"/>
        <v>0</v>
      </c>
      <c r="AB1703" s="228" t="str">
        <f t="shared" si="22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7"/>
        <v>0</v>
      </c>
      <c r="AB1704" s="228" t="str">
        <f t="shared" si="22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7"/>
        <v>0</v>
      </c>
      <c r="AB1705" s="228" t="str">
        <f t="shared" si="22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7"/>
        <v>0</v>
      </c>
      <c r="AB1706" s="228" t="str">
        <f t="shared" si="22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27"/>
        <v>0</v>
      </c>
      <c r="AB1707" s="228" t="str">
        <f t="shared" si="22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27"/>
        <v>0</v>
      </c>
      <c r="AB1708" s="228" t="str">
        <f t="shared" si="22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2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27"/>
        <v>0</v>
      </c>
      <c r="AB1709" s="228" t="str">
        <f t="shared" si="22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2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27"/>
        <v>0</v>
      </c>
      <c r="AB1710" s="228" t="str">
        <f t="shared" si="22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2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27"/>
        <v>0</v>
      </c>
      <c r="AB1711" s="228" t="str">
        <f t="shared" si="22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2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27"/>
        <v>0</v>
      </c>
      <c r="AB1712" s="228" t="str">
        <f t="shared" si="22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2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27"/>
        <v>0</v>
      </c>
      <c r="AB1713" s="228" t="str">
        <f t="shared" si="22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2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27"/>
        <v>0</v>
      </c>
      <c r="AB1714" s="228" t="str">
        <f t="shared" si="22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2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27"/>
        <v>0</v>
      </c>
      <c r="AB1715" s="228" t="str">
        <f t="shared" si="22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2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27"/>
        <v>0</v>
      </c>
      <c r="AB1716" s="228" t="str">
        <f t="shared" si="22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2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27"/>
        <v>0</v>
      </c>
      <c r="AB1717" s="228" t="str">
        <f t="shared" si="22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2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27"/>
        <v>0</v>
      </c>
      <c r="AB1718" s="228" t="str">
        <f t="shared" si="22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2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27"/>
        <v>0</v>
      </c>
      <c r="AB1719" s="228" t="str">
        <f t="shared" si="22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26"/>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27"/>
        <v>0</v>
      </c>
      <c r="AB1720" s="228" t="str">
        <f t="shared" si="22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26"/>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27"/>
        <v>0</v>
      </c>
      <c r="AB1721" s="228" t="str">
        <f t="shared" si="22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26"/>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27"/>
        <v>0</v>
      </c>
      <c r="AB1722" s="228" t="str">
        <f t="shared" si="22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29">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30">IF(AND(C1723="Smelter not listed",OR(LEN(D1723)=0,LEN(E1723)=0)),1,0)</f>
        <v>0</v>
      </c>
      <c r="AB1723" s="228" t="str">
        <f t="shared" ref="AB1723" si="231">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32">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33">IF(AND(C1724="Smelter not listed",OR(LEN(D1724)=0,LEN(E1724)=0)),1,0)</f>
        <v>0</v>
      </c>
      <c r="AB1724" s="228" t="str">
        <f t="shared" ref="AB1724:AB1755" si="234">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33"/>
        <v>0</v>
      </c>
      <c r="AB1725" s="228" t="str">
        <f t="shared" si="23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33"/>
        <v>0</v>
      </c>
      <c r="AB1726" s="228" t="str">
        <f t="shared" si="23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33"/>
        <v>0</v>
      </c>
      <c r="AB1727" s="228" t="str">
        <f t="shared" si="23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33"/>
        <v>0</v>
      </c>
      <c r="AB1728" s="228" t="str">
        <f t="shared" si="23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33"/>
        <v>0</v>
      </c>
      <c r="AB1729" s="228" t="str">
        <f t="shared" si="23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33"/>
        <v>0</v>
      </c>
      <c r="AB1730" s="228" t="str">
        <f t="shared" si="23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33"/>
        <v>0</v>
      </c>
      <c r="AB1731" s="228" t="str">
        <f t="shared" si="23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33"/>
        <v>0</v>
      </c>
      <c r="AB1732" s="228" t="str">
        <f t="shared" si="23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3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33"/>
        <v>0</v>
      </c>
      <c r="AB1733" s="228" t="str">
        <f t="shared" si="23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3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33"/>
        <v>0</v>
      </c>
      <c r="AB1734" s="228" t="str">
        <f t="shared" si="23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33"/>
        <v>0</v>
      </c>
      <c r="AB1735" s="228" t="str">
        <f t="shared" si="23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33"/>
        <v>0</v>
      </c>
      <c r="AB1736" s="228" t="str">
        <f t="shared" si="23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33"/>
        <v>0</v>
      </c>
      <c r="AB1737" s="228" t="str">
        <f t="shared" si="23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33"/>
        <v>0</v>
      </c>
      <c r="AB1738" s="228" t="str">
        <f t="shared" si="23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33"/>
        <v>0</v>
      </c>
      <c r="AB1739" s="228" t="str">
        <f t="shared" si="23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3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33"/>
        <v>0</v>
      </c>
      <c r="AB1740" s="228" t="str">
        <f t="shared" si="23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33"/>
        <v>0</v>
      </c>
      <c r="AB1741" s="228" t="str">
        <f t="shared" si="23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33"/>
        <v>0</v>
      </c>
      <c r="AB1742" s="228" t="str">
        <f t="shared" si="23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33"/>
        <v>0</v>
      </c>
      <c r="AB1743" s="228" t="str">
        <f t="shared" si="23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33"/>
        <v>0</v>
      </c>
      <c r="AB1744" s="228" t="str">
        <f t="shared" si="23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33"/>
        <v>0</v>
      </c>
      <c r="AB1745" s="228" t="str">
        <f t="shared" si="23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3"/>
        <v>0</v>
      </c>
      <c r="AB1746" s="228" t="str">
        <f t="shared" si="23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3"/>
        <v>0</v>
      </c>
      <c r="AB1747" s="228" t="str">
        <f t="shared" si="23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33"/>
        <v>0</v>
      </c>
      <c r="AB1748" s="228" t="str">
        <f t="shared" si="23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33"/>
        <v>0</v>
      </c>
      <c r="AB1749" s="228" t="str">
        <f t="shared" si="23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33"/>
        <v>0</v>
      </c>
      <c r="AB1750" s="228" t="str">
        <f t="shared" si="23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33"/>
        <v>0</v>
      </c>
      <c r="AB1751" s="228" t="str">
        <f t="shared" si="23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3"/>
        <v>0</v>
      </c>
      <c r="AB1752" s="228" t="str">
        <f t="shared" si="23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3"/>
        <v>0</v>
      </c>
      <c r="AB1753" s="228" t="str">
        <f t="shared" si="23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3"/>
        <v>0</v>
      </c>
      <c r="AB1754" s="228" t="str">
        <f t="shared" si="23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3"/>
        <v>0</v>
      </c>
      <c r="AB1755" s="228" t="str">
        <f t="shared" si="23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35">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36">IF(AND(C1756="Smelter not listed",OR(LEN(D1756)=0,LEN(E1756)=0)),1,0)</f>
        <v>0</v>
      </c>
      <c r="AB1756" s="228" t="str">
        <f t="shared" ref="AB1756:AB1786" si="237">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6"/>
        <v>0</v>
      </c>
      <c r="AB1757" s="228" t="str">
        <f t="shared" si="23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6"/>
        <v>0</v>
      </c>
      <c r="AB1758" s="228" t="str">
        <f t="shared" si="23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6"/>
        <v>0</v>
      </c>
      <c r="AB1759" s="228" t="str">
        <f t="shared" si="23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6"/>
        <v>0</v>
      </c>
      <c r="AB1760" s="228" t="str">
        <f t="shared" si="23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6"/>
        <v>0</v>
      </c>
      <c r="AB1761" s="228" t="str">
        <f t="shared" si="23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6"/>
        <v>0</v>
      </c>
      <c r="AB1762" s="228" t="str">
        <f t="shared" si="23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6"/>
        <v>0</v>
      </c>
      <c r="AB1763" s="228" t="str">
        <f t="shared" si="23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6"/>
        <v>0</v>
      </c>
      <c r="AB1764" s="228" t="str">
        <f t="shared" si="23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36"/>
        <v>0</v>
      </c>
      <c r="AB1765" s="228" t="str">
        <f t="shared" si="23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36"/>
        <v>0</v>
      </c>
      <c r="AB1766" s="228" t="str">
        <f t="shared" si="23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36"/>
        <v>0</v>
      </c>
      <c r="AB1767" s="228" t="str">
        <f t="shared" si="23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36"/>
        <v>0</v>
      </c>
      <c r="AB1768" s="228" t="str">
        <f t="shared" si="23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36"/>
        <v>0</v>
      </c>
      <c r="AB1769" s="228" t="str">
        <f t="shared" si="23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36"/>
        <v>0</v>
      </c>
      <c r="AB1770" s="228" t="str">
        <f t="shared" si="23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36"/>
        <v>0</v>
      </c>
      <c r="AB1771" s="228" t="str">
        <f t="shared" si="23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36"/>
        <v>0</v>
      </c>
      <c r="AB1772" s="228" t="str">
        <f t="shared" si="23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36"/>
        <v>0</v>
      </c>
      <c r="AB1773" s="228" t="str">
        <f t="shared" si="23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3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36"/>
        <v>0</v>
      </c>
      <c r="AB1774" s="228" t="str">
        <f t="shared" si="23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36"/>
        <v>0</v>
      </c>
      <c r="AB1775" s="228" t="str">
        <f t="shared" si="23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36"/>
        <v>0</v>
      </c>
      <c r="AB1776" s="228" t="str">
        <f t="shared" si="23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36"/>
        <v>0</v>
      </c>
      <c r="AB1777" s="228" t="str">
        <f t="shared" si="23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36"/>
        <v>0</v>
      </c>
      <c r="AB1778" s="228" t="str">
        <f t="shared" si="23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3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36"/>
        <v>0</v>
      </c>
      <c r="AB1779" s="228" t="str">
        <f t="shared" si="23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3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36"/>
        <v>0</v>
      </c>
      <c r="AB1780" s="228" t="str">
        <f t="shared" si="23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3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36"/>
        <v>0</v>
      </c>
      <c r="AB1781" s="228" t="str">
        <f t="shared" si="23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3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36"/>
        <v>0</v>
      </c>
      <c r="AB1782" s="228" t="str">
        <f t="shared" si="23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3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36"/>
        <v>0</v>
      </c>
      <c r="AB1783" s="228" t="str">
        <f t="shared" si="23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3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36"/>
        <v>0</v>
      </c>
      <c r="AB1784" s="228" t="str">
        <f t="shared" si="23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3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36"/>
        <v>0</v>
      </c>
      <c r="AB1785" s="228" t="str">
        <f t="shared" si="23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3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36"/>
        <v>0</v>
      </c>
      <c r="AB1786" s="228" t="str">
        <f t="shared" si="23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38">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39">IF(AND(C1787="Smelter not listed",OR(LEN(D1787)=0,LEN(E1787)=0)),1,0)</f>
        <v>0</v>
      </c>
      <c r="AB1787" s="228" t="str">
        <f t="shared" ref="AB1787" si="240">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41">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42">IF(AND(C1788="Smelter not listed",OR(LEN(D1788)=0,LEN(E1788)=0)),1,0)</f>
        <v>0</v>
      </c>
      <c r="AB1788" s="228" t="str">
        <f t="shared" ref="AB1788:AB1819" si="243">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2"/>
        <v>0</v>
      </c>
      <c r="AB1789" s="228" t="str">
        <f t="shared" si="24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2"/>
        <v>0</v>
      </c>
      <c r="AB1790" s="228" t="str">
        <f t="shared" si="24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2"/>
        <v>0</v>
      </c>
      <c r="AB1791" s="228" t="str">
        <f t="shared" si="24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2"/>
        <v>0</v>
      </c>
      <c r="AB1792" s="228" t="str">
        <f t="shared" si="24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42"/>
        <v>0</v>
      </c>
      <c r="AB1793" s="228" t="str">
        <f t="shared" si="24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42"/>
        <v>0</v>
      </c>
      <c r="AB1794" s="228" t="str">
        <f t="shared" si="24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42"/>
        <v>0</v>
      </c>
      <c r="AB1795" s="228" t="str">
        <f t="shared" si="24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42"/>
        <v>0</v>
      </c>
      <c r="AB1796" s="228" t="str">
        <f t="shared" si="24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42"/>
        <v>0</v>
      </c>
      <c r="AB1797" s="228" t="str">
        <f t="shared" si="24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42"/>
        <v>0</v>
      </c>
      <c r="AB1798" s="228" t="str">
        <f t="shared" si="243"/>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42"/>
        <v>0</v>
      </c>
      <c r="AB1799" s="228" t="str">
        <f t="shared" si="243"/>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42"/>
        <v>0</v>
      </c>
      <c r="AB1800" s="228" t="str">
        <f t="shared" si="243"/>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42"/>
        <v>0</v>
      </c>
      <c r="AB1801" s="228" t="str">
        <f t="shared" si="243"/>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42"/>
        <v>0</v>
      </c>
      <c r="AB1802" s="228" t="str">
        <f t="shared" si="243"/>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42"/>
        <v>0</v>
      </c>
      <c r="AB1803" s="228" t="str">
        <f t="shared" si="243"/>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42"/>
        <v>0</v>
      </c>
      <c r="AB1804" s="228" t="str">
        <f t="shared" si="243"/>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42"/>
        <v>0</v>
      </c>
      <c r="AB1805" s="228" t="str">
        <f t="shared" si="243"/>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42"/>
        <v>0</v>
      </c>
      <c r="AB1806" s="228" t="str">
        <f t="shared" si="243"/>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42"/>
        <v>0</v>
      </c>
      <c r="AB1807" s="228" t="str">
        <f t="shared" si="243"/>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2"/>
        <v>0</v>
      </c>
      <c r="AB1808" s="228" t="str">
        <f t="shared" si="243"/>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2"/>
        <v>0</v>
      </c>
      <c r="AB1809" s="228" t="str">
        <f t="shared" si="243"/>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2"/>
        <v>0</v>
      </c>
      <c r="AB1810" s="228" t="str">
        <f t="shared" si="243"/>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2"/>
        <v>0</v>
      </c>
      <c r="AB1811" s="228" t="str">
        <f t="shared" si="243"/>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42"/>
        <v>0</v>
      </c>
      <c r="AB1812" s="228" t="str">
        <f t="shared" si="243"/>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42"/>
        <v>0</v>
      </c>
      <c r="AB1813" s="228" t="str">
        <f t="shared" si="243"/>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2"/>
        <v>0</v>
      </c>
      <c r="AB1814" s="228" t="str">
        <f t="shared" si="243"/>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2"/>
        <v>0</v>
      </c>
      <c r="AB1815" s="228" t="str">
        <f t="shared" si="243"/>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2"/>
        <v>0</v>
      </c>
      <c r="AB1816" s="228" t="str">
        <f t="shared" si="243"/>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1"/>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2"/>
        <v>0</v>
      </c>
      <c r="AB1817" s="228" t="str">
        <f t="shared" si="243"/>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1"/>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2"/>
        <v>0</v>
      </c>
      <c r="AB1818" s="228" t="str">
        <f t="shared" si="243"/>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1"/>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2"/>
        <v>0</v>
      </c>
      <c r="AB1819" s="228" t="str">
        <f t="shared" si="243"/>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44">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45">IF(AND(C1820="Smelter not listed",OR(LEN(D1820)=0,LEN(E1820)=0)),1,0)</f>
        <v>0</v>
      </c>
      <c r="AB1820" s="228" t="str">
        <f t="shared" ref="AB1820:AB1850" si="246">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5"/>
        <v>0</v>
      </c>
      <c r="AB1821" s="228" t="str">
        <f t="shared" si="24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5"/>
        <v>0</v>
      </c>
      <c r="AB1822" s="228" t="str">
        <f t="shared" si="24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5"/>
        <v>0</v>
      </c>
      <c r="AB1823" s="228" t="str">
        <f t="shared" si="24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5"/>
        <v>0</v>
      </c>
      <c r="AB1824" s="228" t="str">
        <f t="shared" si="24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5"/>
        <v>0</v>
      </c>
      <c r="AB1825" s="228" t="str">
        <f t="shared" si="24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5"/>
        <v>0</v>
      </c>
      <c r="AB1826" s="228" t="str">
        <f t="shared" si="24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5"/>
        <v>0</v>
      </c>
      <c r="AB1827" s="228" t="str">
        <f t="shared" si="24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5"/>
        <v>0</v>
      </c>
      <c r="AB1828" s="228" t="str">
        <f t="shared" si="24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45"/>
        <v>0</v>
      </c>
      <c r="AB1829" s="228" t="str">
        <f t="shared" si="24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45"/>
        <v>0</v>
      </c>
      <c r="AB1830" s="228" t="str">
        <f t="shared" si="24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5"/>
        <v>0</v>
      </c>
      <c r="AB1831" s="228" t="str">
        <f t="shared" si="24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5"/>
        <v>0</v>
      </c>
      <c r="AB1832" s="228" t="str">
        <f t="shared" si="24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5"/>
        <v>0</v>
      </c>
      <c r="AB1833" s="228" t="str">
        <f t="shared" si="24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5"/>
        <v>0</v>
      </c>
      <c r="AB1834" s="228" t="str">
        <f t="shared" si="24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45"/>
        <v>0</v>
      </c>
      <c r="AB1835" s="228" t="str">
        <f t="shared" si="24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45"/>
        <v>0</v>
      </c>
      <c r="AB1836" s="228" t="str">
        <f t="shared" si="24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45"/>
        <v>0</v>
      </c>
      <c r="AB1837" s="228" t="str">
        <f t="shared" si="24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45"/>
        <v>0</v>
      </c>
      <c r="AB1838" s="228" t="str">
        <f t="shared" si="24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45"/>
        <v>0</v>
      </c>
      <c r="AB1839" s="228" t="str">
        <f t="shared" si="24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45"/>
        <v>0</v>
      </c>
      <c r="AB1840" s="228" t="str">
        <f t="shared" si="24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45"/>
        <v>0</v>
      </c>
      <c r="AB1841" s="228" t="str">
        <f t="shared" si="24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45"/>
        <v>0</v>
      </c>
      <c r="AB1842" s="228" t="str">
        <f t="shared" si="24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4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45"/>
        <v>0</v>
      </c>
      <c r="AB1843" s="228" t="str">
        <f t="shared" si="24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4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45"/>
        <v>0</v>
      </c>
      <c r="AB1844" s="228" t="str">
        <f t="shared" si="24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4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45"/>
        <v>0</v>
      </c>
      <c r="AB1845" s="228" t="str">
        <f t="shared" si="24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4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45"/>
        <v>0</v>
      </c>
      <c r="AB1846" s="228" t="str">
        <f t="shared" si="24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4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45"/>
        <v>0</v>
      </c>
      <c r="AB1847" s="228" t="str">
        <f t="shared" si="24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44"/>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45"/>
        <v>0</v>
      </c>
      <c r="AB1848" s="228" t="str">
        <f t="shared" si="24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44"/>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45"/>
        <v>0</v>
      </c>
      <c r="AB1849" s="228" t="str">
        <f t="shared" si="24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44"/>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45"/>
        <v>0</v>
      </c>
      <c r="AB1850" s="228" t="str">
        <f t="shared" si="24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47">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48">IF(AND(C1851="Smelter not listed",OR(LEN(D1851)=0,LEN(E1851)=0)),1,0)</f>
        <v>0</v>
      </c>
      <c r="AB1851" s="228" t="str">
        <f t="shared" ref="AB1851" si="249">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50">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51">IF(AND(C1852="Smelter not listed",OR(LEN(D1852)=0,LEN(E1852)=0)),1,0)</f>
        <v>0</v>
      </c>
      <c r="AB1852" s="228" t="str">
        <f t="shared" ref="AB1852:AB1883" si="252">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1"/>
        <v>0</v>
      </c>
      <c r="AB1853" s="228" t="str">
        <f t="shared" si="25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1"/>
        <v>0</v>
      </c>
      <c r="AB1854" s="228" t="str">
        <f t="shared" si="25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1"/>
        <v>0</v>
      </c>
      <c r="AB1855" s="228" t="str">
        <f t="shared" si="25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1"/>
        <v>0</v>
      </c>
      <c r="AB1856" s="228" t="str">
        <f t="shared" si="25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1"/>
        <v>0</v>
      </c>
      <c r="AB1857" s="228" t="str">
        <f t="shared" si="25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1"/>
        <v>0</v>
      </c>
      <c r="AB1858" s="228" t="str">
        <f t="shared" si="25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51"/>
        <v>0</v>
      </c>
      <c r="AB1859" s="228" t="str">
        <f t="shared" si="25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51"/>
        <v>0</v>
      </c>
      <c r="AB1860" s="228" t="str">
        <f t="shared" si="25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51"/>
        <v>0</v>
      </c>
      <c r="AB1861" s="228" t="str">
        <f t="shared" si="25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51"/>
        <v>0</v>
      </c>
      <c r="AB1862" s="228" t="str">
        <f t="shared" si="25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1"/>
        <v>0</v>
      </c>
      <c r="AB1863" s="228" t="str">
        <f t="shared" si="25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1"/>
        <v>0</v>
      </c>
      <c r="AB1864" s="228" t="str">
        <f t="shared" si="25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1"/>
        <v>0</v>
      </c>
      <c r="AB1865" s="228" t="str">
        <f t="shared" si="252"/>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1"/>
        <v>0</v>
      </c>
      <c r="AB1866" s="228" t="str">
        <f t="shared" si="252"/>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1"/>
        <v>0</v>
      </c>
      <c r="AB1867" s="228" t="str">
        <f t="shared" si="252"/>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51"/>
        <v>0</v>
      </c>
      <c r="AB1868" s="228" t="str">
        <f t="shared" si="252"/>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1"/>
        <v>0</v>
      </c>
      <c r="AB1869" s="228" t="str">
        <f t="shared" si="252"/>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1"/>
        <v>0</v>
      </c>
      <c r="AB1870" s="228" t="str">
        <f t="shared" si="252"/>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1"/>
        <v>0</v>
      </c>
      <c r="AB1871" s="228" t="str">
        <f t="shared" si="252"/>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1"/>
        <v>0</v>
      </c>
      <c r="AB1872" s="228" t="str">
        <f t="shared" si="252"/>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1"/>
        <v>0</v>
      </c>
      <c r="AB1873" s="228" t="str">
        <f t="shared" si="252"/>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1"/>
        <v>0</v>
      </c>
      <c r="AB1874" s="228" t="str">
        <f t="shared" si="252"/>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1"/>
        <v>0</v>
      </c>
      <c r="AB1875" s="228" t="str">
        <f t="shared" si="252"/>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1"/>
        <v>0</v>
      </c>
      <c r="AB1876" s="228" t="str">
        <f t="shared" si="252"/>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1"/>
        <v>0</v>
      </c>
      <c r="AB1877" s="228" t="str">
        <f t="shared" si="252"/>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1"/>
        <v>0</v>
      </c>
      <c r="AB1878" s="228" t="str">
        <f t="shared" si="252"/>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1"/>
        <v>0</v>
      </c>
      <c r="AB1879" s="228" t="str">
        <f t="shared" si="252"/>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1"/>
        <v>0</v>
      </c>
      <c r="AB1880" s="228" t="str">
        <f t="shared" si="252"/>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0"/>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1"/>
        <v>0</v>
      </c>
      <c r="AB1881" s="228" t="str">
        <f t="shared" si="252"/>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0"/>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1"/>
        <v>0</v>
      </c>
      <c r="AB1882" s="228" t="str">
        <f t="shared" si="252"/>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0"/>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1"/>
        <v>0</v>
      </c>
      <c r="AB1883" s="228" t="str">
        <f t="shared" si="252"/>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53">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54">IF(AND(C1884="Smelter not listed",OR(LEN(D1884)=0,LEN(E1884)=0)),1,0)</f>
        <v>0</v>
      </c>
      <c r="AB1884" s="228" t="str">
        <f t="shared" ref="AB1884:AB1914" si="255">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4"/>
        <v>0</v>
      </c>
      <c r="AB1885" s="228" t="str">
        <f t="shared" si="25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4"/>
        <v>0</v>
      </c>
      <c r="AB1886" s="228" t="str">
        <f t="shared" si="25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4"/>
        <v>0</v>
      </c>
      <c r="AB1887" s="228" t="str">
        <f t="shared" si="25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4"/>
        <v>0</v>
      </c>
      <c r="AB1888" s="228" t="str">
        <f t="shared" si="25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4"/>
        <v>0</v>
      </c>
      <c r="AB1889" s="228" t="str">
        <f t="shared" si="25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4"/>
        <v>0</v>
      </c>
      <c r="AB1890" s="228" t="str">
        <f t="shared" si="25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4"/>
        <v>0</v>
      </c>
      <c r="AB1891" s="228" t="str">
        <f t="shared" si="25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5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4"/>
        <v>0</v>
      </c>
      <c r="AB1892" s="228" t="str">
        <f t="shared" si="25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5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54"/>
        <v>0</v>
      </c>
      <c r="AB1893" s="228" t="str">
        <f t="shared" si="25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5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54"/>
        <v>0</v>
      </c>
      <c r="AB1894" s="228" t="str">
        <f t="shared" si="25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5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4"/>
        <v>0</v>
      </c>
      <c r="AB1895" s="228" t="str">
        <f t="shared" si="25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5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4"/>
        <v>0</v>
      </c>
      <c r="AB1896" s="228" t="str">
        <f t="shared" si="25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5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4"/>
        <v>0</v>
      </c>
      <c r="AB1897" s="228" t="str">
        <f t="shared" si="25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5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4"/>
        <v>0</v>
      </c>
      <c r="AB1898" s="228" t="str">
        <f t="shared" si="25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5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54"/>
        <v>0</v>
      </c>
      <c r="AB1899" s="228" t="str">
        <f t="shared" si="25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5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54"/>
        <v>0</v>
      </c>
      <c r="AB1900" s="228" t="str">
        <f t="shared" si="25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5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54"/>
        <v>0</v>
      </c>
      <c r="AB1901" s="228" t="str">
        <f t="shared" si="25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5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54"/>
        <v>0</v>
      </c>
      <c r="AB1902" s="228" t="str">
        <f t="shared" si="25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5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54"/>
        <v>0</v>
      </c>
      <c r="AB1903" s="228" t="str">
        <f t="shared" si="25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5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54"/>
        <v>0</v>
      </c>
      <c r="AB1904" s="228" t="str">
        <f t="shared" si="25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5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54"/>
        <v>0</v>
      </c>
      <c r="AB1905" s="228" t="str">
        <f t="shared" si="25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5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54"/>
        <v>0</v>
      </c>
      <c r="AB1906" s="228" t="str">
        <f t="shared" si="25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5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54"/>
        <v>0</v>
      </c>
      <c r="AB1907" s="228" t="str">
        <f t="shared" si="25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5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54"/>
        <v>0</v>
      </c>
      <c r="AB1908" s="228" t="str">
        <f t="shared" si="25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5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54"/>
        <v>0</v>
      </c>
      <c r="AB1909" s="228" t="str">
        <f t="shared" si="25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5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54"/>
        <v>0</v>
      </c>
      <c r="AB1910" s="228" t="str">
        <f t="shared" si="25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5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54"/>
        <v>0</v>
      </c>
      <c r="AB1911" s="228" t="str">
        <f t="shared" si="25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5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54"/>
        <v>0</v>
      </c>
      <c r="AB1912" s="228" t="str">
        <f t="shared" si="25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53"/>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54"/>
        <v>0</v>
      </c>
      <c r="AB1913" s="228" t="str">
        <f t="shared" si="25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53"/>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54"/>
        <v>0</v>
      </c>
      <c r="AB1914" s="228" t="str">
        <f t="shared" si="25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56">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57">IF(AND(C1915="Smelter not listed",OR(LEN(D1915)=0,LEN(E1915)=0)),1,0)</f>
        <v>0</v>
      </c>
      <c r="AB1915" s="228" t="str">
        <f t="shared" ref="AB1915" si="258">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59">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60">IF(AND(C1916="Smelter not listed",OR(LEN(D1916)=0,LEN(E1916)=0)),1,0)</f>
        <v>0</v>
      </c>
      <c r="AB1916" s="228" t="str">
        <f t="shared" ref="AB1916:AB1947" si="261">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0"/>
        <v>0</v>
      </c>
      <c r="AB1917" s="228" t="str">
        <f t="shared" si="26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0"/>
        <v>0</v>
      </c>
      <c r="AB1918" s="228" t="str">
        <f t="shared" si="26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0"/>
        <v>0</v>
      </c>
      <c r="AB1919" s="228" t="str">
        <f t="shared" si="26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0"/>
        <v>0</v>
      </c>
      <c r="AB1920" s="228" t="str">
        <f t="shared" si="26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0"/>
        <v>0</v>
      </c>
      <c r="AB1921" s="228" t="str">
        <f t="shared" si="26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0"/>
        <v>0</v>
      </c>
      <c r="AB1922" s="228" t="str">
        <f t="shared" si="26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60"/>
        <v>0</v>
      </c>
      <c r="AB1923" s="228" t="str">
        <f t="shared" si="26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60"/>
        <v>0</v>
      </c>
      <c r="AB1924" s="228" t="str">
        <f t="shared" si="26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60"/>
        <v>0</v>
      </c>
      <c r="AB1925" s="228" t="str">
        <f t="shared" si="26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60"/>
        <v>0</v>
      </c>
      <c r="AB1926" s="228" t="str">
        <f t="shared" si="261"/>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0"/>
        <v>0</v>
      </c>
      <c r="AB1927" s="228" t="str">
        <f t="shared" si="261"/>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0"/>
        <v>0</v>
      </c>
      <c r="AB1928" s="228" t="str">
        <f t="shared" si="261"/>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0"/>
        <v>0</v>
      </c>
      <c r="AB1929" s="228" t="str">
        <f t="shared" si="261"/>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0"/>
        <v>0</v>
      </c>
      <c r="AB1930" s="228" t="str">
        <f t="shared" si="261"/>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0"/>
        <v>0</v>
      </c>
      <c r="AB1931" s="228" t="str">
        <f t="shared" si="261"/>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60"/>
        <v>0</v>
      </c>
      <c r="AB1932" s="228" t="str">
        <f t="shared" si="261"/>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0"/>
        <v>0</v>
      </c>
      <c r="AB1933" s="228" t="str">
        <f t="shared" si="261"/>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5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0"/>
        <v>0</v>
      </c>
      <c r="AB1934" s="228" t="str">
        <f t="shared" si="261"/>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5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0"/>
        <v>0</v>
      </c>
      <c r="AB1935" s="228" t="str">
        <f t="shared" si="261"/>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0"/>
        <v>0</v>
      </c>
      <c r="AB1936" s="228" t="str">
        <f t="shared" si="261"/>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5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0"/>
        <v>0</v>
      </c>
      <c r="AB1937" s="228" t="str">
        <f t="shared" si="261"/>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0"/>
        <v>0</v>
      </c>
      <c r="AB1938" s="228" t="str">
        <f t="shared" si="261"/>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0"/>
        <v>0</v>
      </c>
      <c r="AB1939" s="228" t="str">
        <f t="shared" si="261"/>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5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0"/>
        <v>0</v>
      </c>
      <c r="AB1940" s="228" t="str">
        <f t="shared" si="261"/>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5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0"/>
        <v>0</v>
      </c>
      <c r="AB1941" s="228" t="str">
        <f t="shared" si="261"/>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5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0"/>
        <v>0</v>
      </c>
      <c r="AB1942" s="228" t="str">
        <f t="shared" si="261"/>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5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0"/>
        <v>0</v>
      </c>
      <c r="AB1943" s="228" t="str">
        <f t="shared" si="261"/>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5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0"/>
        <v>0</v>
      </c>
      <c r="AB1944" s="228" t="str">
        <f t="shared" si="261"/>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59"/>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0"/>
        <v>0</v>
      </c>
      <c r="AB1945" s="228" t="str">
        <f t="shared" si="261"/>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59"/>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0"/>
        <v>0</v>
      </c>
      <c r="AB1946" s="228" t="str">
        <f t="shared" si="261"/>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59"/>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0"/>
        <v>0</v>
      </c>
      <c r="AB1947" s="228" t="str">
        <f t="shared" si="261"/>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62">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63">IF(AND(C1948="Smelter not listed",OR(LEN(D1948)=0,LEN(E1948)=0)),1,0)</f>
        <v>0</v>
      </c>
      <c r="AB1948" s="228" t="str">
        <f t="shared" ref="AB1948:AB1978" si="264">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63"/>
        <v>0</v>
      </c>
      <c r="AB1949" s="228" t="str">
        <f t="shared" si="26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63"/>
        <v>0</v>
      </c>
      <c r="AB1950" s="228" t="str">
        <f t="shared" si="26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63"/>
        <v>0</v>
      </c>
      <c r="AB1951" s="228" t="str">
        <f t="shared" si="26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63"/>
        <v>0</v>
      </c>
      <c r="AB1952" s="228" t="str">
        <f t="shared" si="26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63"/>
        <v>0</v>
      </c>
      <c r="AB1953" s="228" t="str">
        <f t="shared" si="26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63"/>
        <v>0</v>
      </c>
      <c r="AB1954" s="228" t="str">
        <f t="shared" si="26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63"/>
        <v>0</v>
      </c>
      <c r="AB1955" s="228" t="str">
        <f t="shared" si="26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63"/>
        <v>0</v>
      </c>
      <c r="AB1956" s="228" t="str">
        <f t="shared" si="26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6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63"/>
        <v>0</v>
      </c>
      <c r="AB1957" s="228" t="str">
        <f t="shared" si="26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6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63"/>
        <v>0</v>
      </c>
      <c r="AB1958" s="228" t="str">
        <f t="shared" si="26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63"/>
        <v>0</v>
      </c>
      <c r="AB1959" s="228" t="str">
        <f t="shared" si="26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63"/>
        <v>0</v>
      </c>
      <c r="AB1960" s="228" t="str">
        <f t="shared" si="26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63"/>
        <v>0</v>
      </c>
      <c r="AB1961" s="228" t="str">
        <f t="shared" si="26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63"/>
        <v>0</v>
      </c>
      <c r="AB1962" s="228" t="str">
        <f t="shared" si="26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6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63"/>
        <v>0</v>
      </c>
      <c r="AB1963" s="228" t="str">
        <f t="shared" si="26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6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63"/>
        <v>0</v>
      </c>
      <c r="AB1964" s="228" t="str">
        <f t="shared" si="26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6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63"/>
        <v>0</v>
      </c>
      <c r="AB1965" s="228" t="str">
        <f t="shared" si="26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6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63"/>
        <v>0</v>
      </c>
      <c r="AB1966" s="228" t="str">
        <f t="shared" si="26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63"/>
        <v>0</v>
      </c>
      <c r="AB1967" s="228" t="str">
        <f t="shared" si="26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63"/>
        <v>0</v>
      </c>
      <c r="AB1968" s="228" t="str">
        <f t="shared" si="26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63"/>
        <v>0</v>
      </c>
      <c r="AB1969" s="228" t="str">
        <f t="shared" si="26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63"/>
        <v>0</v>
      </c>
      <c r="AB1970" s="228" t="str">
        <f t="shared" si="26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6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63"/>
        <v>0</v>
      </c>
      <c r="AB1971" s="228" t="str">
        <f t="shared" si="26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6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63"/>
        <v>0</v>
      </c>
      <c r="AB1972" s="228" t="str">
        <f t="shared" si="26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6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63"/>
        <v>0</v>
      </c>
      <c r="AB1973" s="228" t="str">
        <f t="shared" si="26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63"/>
        <v>0</v>
      </c>
      <c r="AB1974" s="228" t="str">
        <f t="shared" si="26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6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63"/>
        <v>0</v>
      </c>
      <c r="AB1975" s="228" t="str">
        <f t="shared" si="26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2"/>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63"/>
        <v>0</v>
      </c>
      <c r="AB1976" s="228" t="str">
        <f t="shared" si="26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2"/>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63"/>
        <v>0</v>
      </c>
      <c r="AB1977" s="228" t="str">
        <f t="shared" si="26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2"/>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63"/>
        <v>0</v>
      </c>
      <c r="AB1978" s="228" t="str">
        <f t="shared" si="26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65">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66">IF(AND(C1979="Smelter not listed",OR(LEN(D1979)=0,LEN(E1979)=0)),1,0)</f>
        <v>0</v>
      </c>
      <c r="AB1979" s="228" t="str">
        <f t="shared" ref="AB1979" si="267">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68">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69">IF(AND(C1980="Smelter not listed",OR(LEN(D1980)=0,LEN(E1980)=0)),1,0)</f>
        <v>0</v>
      </c>
      <c r="AB1980" s="228" t="str">
        <f t="shared" ref="AB1980:AB2011" si="270">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9"/>
        <v>0</v>
      </c>
      <c r="AB1981" s="228" t="str">
        <f t="shared" si="27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9"/>
        <v>0</v>
      </c>
      <c r="AB1982" s="228" t="str">
        <f t="shared" si="27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9"/>
        <v>0</v>
      </c>
      <c r="AB1983" s="228" t="str">
        <f t="shared" si="27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9"/>
        <v>0</v>
      </c>
      <c r="AB1984" s="228" t="str">
        <f t="shared" si="27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9"/>
        <v>0</v>
      </c>
      <c r="AB1985" s="228" t="str">
        <f t="shared" si="27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9"/>
        <v>0</v>
      </c>
      <c r="AB1986" s="228" t="str">
        <f t="shared" si="27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9"/>
        <v>0</v>
      </c>
      <c r="AB1987" s="228" t="str">
        <f t="shared" si="27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9"/>
        <v>0</v>
      </c>
      <c r="AB1988" s="228" t="str">
        <f t="shared" si="27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9"/>
        <v>0</v>
      </c>
      <c r="AB1989" s="228" t="str">
        <f t="shared" si="27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9"/>
        <v>0</v>
      </c>
      <c r="AB1990" s="228" t="str">
        <f t="shared" si="27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9"/>
        <v>0</v>
      </c>
      <c r="AB1991" s="228" t="str">
        <f t="shared" si="27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9"/>
        <v>0</v>
      </c>
      <c r="AB1992" s="228" t="str">
        <f t="shared" si="27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9"/>
        <v>0</v>
      </c>
      <c r="AB1993" s="228" t="str">
        <f t="shared" si="270"/>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9"/>
        <v>0</v>
      </c>
      <c r="AB1994" s="228" t="str">
        <f t="shared" si="270"/>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9"/>
        <v>0</v>
      </c>
      <c r="AB1995" s="228" t="str">
        <f t="shared" si="270"/>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69"/>
        <v>0</v>
      </c>
      <c r="AB1996" s="228" t="str">
        <f t="shared" si="270"/>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69"/>
        <v>0</v>
      </c>
      <c r="AB1997" s="228" t="str">
        <f t="shared" si="270"/>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69"/>
        <v>0</v>
      </c>
      <c r="AB1998" s="228" t="str">
        <f t="shared" si="270"/>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69"/>
        <v>0</v>
      </c>
      <c r="AB1999" s="228" t="str">
        <f t="shared" si="270"/>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69"/>
        <v>0</v>
      </c>
      <c r="AB2000" s="228" t="str">
        <f t="shared" si="270"/>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69"/>
        <v>0</v>
      </c>
      <c r="AB2001" s="228" t="str">
        <f t="shared" si="270"/>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69"/>
        <v>0</v>
      </c>
      <c r="AB2002" s="228" t="str">
        <f t="shared" si="270"/>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69"/>
        <v>0</v>
      </c>
      <c r="AB2003" s="228" t="str">
        <f t="shared" si="270"/>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69"/>
        <v>0</v>
      </c>
      <c r="AB2004" s="228" t="str">
        <f t="shared" si="270"/>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69"/>
        <v>0</v>
      </c>
      <c r="AB2005" s="228" t="str">
        <f t="shared" si="270"/>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6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69"/>
        <v>0</v>
      </c>
      <c r="AB2006" s="228" t="str">
        <f t="shared" si="270"/>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6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69"/>
        <v>0</v>
      </c>
      <c r="AB2007" s="228" t="str">
        <f t="shared" si="270"/>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6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69"/>
        <v>0</v>
      </c>
      <c r="AB2008" s="228" t="str">
        <f t="shared" si="270"/>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68"/>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69"/>
        <v>0</v>
      </c>
      <c r="AB2009" s="228" t="str">
        <f t="shared" si="270"/>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68"/>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69"/>
        <v>0</v>
      </c>
      <c r="AB2010" s="228" t="str">
        <f t="shared" si="270"/>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68"/>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69"/>
        <v>0</v>
      </c>
      <c r="AB2011" s="228" t="str">
        <f t="shared" si="270"/>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71">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72">IF(AND(C2012="Smelter not listed",OR(LEN(D2012)=0,LEN(E2012)=0)),1,0)</f>
        <v>0</v>
      </c>
      <c r="AB2012" s="228" t="str">
        <f t="shared" ref="AB2012:AB2042" si="273">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2"/>
        <v>0</v>
      </c>
      <c r="AB2013" s="228" t="str">
        <f t="shared" si="27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2"/>
        <v>0</v>
      </c>
      <c r="AB2014" s="228" t="str">
        <f t="shared" si="27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2"/>
        <v>0</v>
      </c>
      <c r="AB2015" s="228" t="str">
        <f t="shared" si="27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2"/>
        <v>0</v>
      </c>
      <c r="AB2016" s="228" t="str">
        <f t="shared" si="27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2"/>
        <v>0</v>
      </c>
      <c r="AB2017" s="228" t="str">
        <f t="shared" si="27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2"/>
        <v>0</v>
      </c>
      <c r="AB2018" s="228" t="str">
        <f t="shared" si="27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2"/>
        <v>0</v>
      </c>
      <c r="AB2019" s="228" t="str">
        <f t="shared" si="27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72"/>
        <v>0</v>
      </c>
      <c r="AB2020" s="228" t="str">
        <f t="shared" si="27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72"/>
        <v>0</v>
      </c>
      <c r="AB2021" s="228" t="str">
        <f t="shared" si="27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72"/>
        <v>0</v>
      </c>
      <c r="AB2022" s="228" t="str">
        <f t="shared" si="27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72"/>
        <v>0</v>
      </c>
      <c r="AB2023" s="228" t="str">
        <f t="shared" si="27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72"/>
        <v>0</v>
      </c>
      <c r="AB2024" s="228" t="str">
        <f t="shared" si="27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72"/>
        <v>0</v>
      </c>
      <c r="AB2025" s="228" t="str">
        <f t="shared" si="27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72"/>
        <v>0</v>
      </c>
      <c r="AB2026" s="228" t="str">
        <f t="shared" si="27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72"/>
        <v>0</v>
      </c>
      <c r="AB2027" s="228" t="str">
        <f t="shared" si="27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72"/>
        <v>0</v>
      </c>
      <c r="AB2028" s="228" t="str">
        <f t="shared" si="27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72"/>
        <v>0</v>
      </c>
      <c r="AB2029" s="228" t="str">
        <f t="shared" si="27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72"/>
        <v>0</v>
      </c>
      <c r="AB2030" s="228" t="str">
        <f t="shared" si="27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72"/>
        <v>0</v>
      </c>
      <c r="AB2031" s="228" t="str">
        <f t="shared" si="27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72"/>
        <v>0</v>
      </c>
      <c r="AB2032" s="228" t="str">
        <f t="shared" si="27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72"/>
        <v>0</v>
      </c>
      <c r="AB2033" s="228" t="str">
        <f t="shared" si="27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72"/>
        <v>0</v>
      </c>
      <c r="AB2034" s="228" t="str">
        <f t="shared" si="27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72"/>
        <v>0</v>
      </c>
      <c r="AB2035" s="228" t="str">
        <f t="shared" si="27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72"/>
        <v>0</v>
      </c>
      <c r="AB2036" s="228" t="str">
        <f t="shared" si="27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72"/>
        <v>0</v>
      </c>
      <c r="AB2037" s="228" t="str">
        <f t="shared" si="27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72"/>
        <v>0</v>
      </c>
      <c r="AB2038" s="228" t="str">
        <f t="shared" si="27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72"/>
        <v>0</v>
      </c>
      <c r="AB2039" s="228" t="str">
        <f t="shared" si="27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1"/>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72"/>
        <v>0</v>
      </c>
      <c r="AB2040" s="228" t="str">
        <f t="shared" si="27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1"/>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72"/>
        <v>0</v>
      </c>
      <c r="AB2041" s="228" t="str">
        <f t="shared" si="27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1"/>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72"/>
        <v>0</v>
      </c>
      <c r="AB2042" s="228" t="str">
        <f t="shared" si="27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74">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75">IF(AND(C2043="Smelter not listed",OR(LEN(D2043)=0,LEN(E2043)=0)),1,0)</f>
        <v>0</v>
      </c>
      <c r="AB2043" s="228" t="str">
        <f t="shared" ref="AB2043" si="276">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77">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78">IF(AND(C2044="Smelter not listed",OR(LEN(D2044)=0,LEN(E2044)=0)),1,0)</f>
        <v>0</v>
      </c>
      <c r="AB2044" s="228" t="str">
        <f t="shared" ref="AB2044:AB2075" si="279">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8"/>
        <v>0</v>
      </c>
      <c r="AB2045" s="228" t="str">
        <f t="shared" si="27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8"/>
        <v>0</v>
      </c>
      <c r="AB2046" s="228" t="str">
        <f t="shared" si="27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8"/>
        <v>0</v>
      </c>
      <c r="AB2047" s="228" t="str">
        <f t="shared" si="27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8"/>
        <v>0</v>
      </c>
      <c r="AB2048" s="228" t="str">
        <f t="shared" si="27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8"/>
        <v>0</v>
      </c>
      <c r="AB2049" s="228" t="str">
        <f t="shared" si="27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8"/>
        <v>0</v>
      </c>
      <c r="AB2050" s="228" t="str">
        <f t="shared" si="27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8"/>
        <v>0</v>
      </c>
      <c r="AB2051" s="228" t="str">
        <f t="shared" si="27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8"/>
        <v>0</v>
      </c>
      <c r="AB2052" s="228" t="str">
        <f t="shared" si="27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8"/>
        <v>0</v>
      </c>
      <c r="AB2053" s="228" t="str">
        <f t="shared" si="27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8"/>
        <v>0</v>
      </c>
      <c r="AB2054" s="228" t="str">
        <f t="shared" si="279"/>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8"/>
        <v>0</v>
      </c>
      <c r="AB2055" s="228" t="str">
        <f t="shared" si="279"/>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8"/>
        <v>0</v>
      </c>
      <c r="AB2056" s="228" t="str">
        <f t="shared" si="279"/>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8"/>
        <v>0</v>
      </c>
      <c r="AB2057" s="228" t="str">
        <f t="shared" si="279"/>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8"/>
        <v>0</v>
      </c>
      <c r="AB2058" s="228" t="str">
        <f t="shared" si="279"/>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8"/>
        <v>0</v>
      </c>
      <c r="AB2059" s="228" t="str">
        <f t="shared" si="279"/>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8"/>
        <v>0</v>
      </c>
      <c r="AB2060" s="228" t="str">
        <f t="shared" si="279"/>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8"/>
        <v>0</v>
      </c>
      <c r="AB2061" s="228" t="str">
        <f t="shared" si="279"/>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78"/>
        <v>0</v>
      </c>
      <c r="AB2062" s="228" t="str">
        <f t="shared" si="279"/>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78"/>
        <v>0</v>
      </c>
      <c r="AB2063" s="228" t="str">
        <f t="shared" si="279"/>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8"/>
        <v>0</v>
      </c>
      <c r="AB2064" s="228" t="str">
        <f t="shared" si="279"/>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78"/>
        <v>0</v>
      </c>
      <c r="AB2065" s="228" t="str">
        <f t="shared" si="279"/>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8"/>
        <v>0</v>
      </c>
      <c r="AB2066" s="228" t="str">
        <f t="shared" si="279"/>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8"/>
        <v>0</v>
      </c>
      <c r="AB2067" s="228" t="str">
        <f t="shared" si="279"/>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78"/>
        <v>0</v>
      </c>
      <c r="AB2068" s="228" t="str">
        <f t="shared" si="279"/>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7"/>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78"/>
        <v>0</v>
      </c>
      <c r="AB2069" s="228" t="str">
        <f t="shared" si="279"/>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77"/>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78"/>
        <v>0</v>
      </c>
      <c r="AB2070" s="228" t="str">
        <f t="shared" si="279"/>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77"/>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78"/>
        <v>0</v>
      </c>
      <c r="AB2071" s="228" t="str">
        <f t="shared" si="279"/>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77"/>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78"/>
        <v>0</v>
      </c>
      <c r="AB2072" s="228" t="str">
        <f t="shared" si="279"/>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77"/>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78"/>
        <v>0</v>
      </c>
      <c r="AB2073" s="228" t="str">
        <f t="shared" si="279"/>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77"/>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78"/>
        <v>0</v>
      </c>
      <c r="AB2074" s="228" t="str">
        <f t="shared" si="279"/>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77"/>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78"/>
        <v>0</v>
      </c>
      <c r="AB2075" s="228" t="str">
        <f t="shared" si="279"/>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80">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81">IF(AND(C2076="Smelter not listed",OR(LEN(D2076)=0,LEN(E2076)=0)),1,0)</f>
        <v>0</v>
      </c>
      <c r="AB2076" s="228" t="str">
        <f t="shared" ref="AB2076:AB2106" si="282">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1"/>
        <v>0</v>
      </c>
      <c r="AB2077" s="228" t="str">
        <f t="shared" si="28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1"/>
        <v>0</v>
      </c>
      <c r="AB2078" s="228" t="str">
        <f t="shared" si="28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1"/>
        <v>0</v>
      </c>
      <c r="AB2079" s="228" t="str">
        <f t="shared" si="28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1"/>
        <v>0</v>
      </c>
      <c r="AB2080" s="228" t="str">
        <f t="shared" si="28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1"/>
        <v>0</v>
      </c>
      <c r="AB2081" s="228" t="str">
        <f t="shared" si="28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1"/>
        <v>0</v>
      </c>
      <c r="AB2082" s="228" t="str">
        <f t="shared" si="28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1"/>
        <v>0</v>
      </c>
      <c r="AB2083" s="228" t="str">
        <f t="shared" si="28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81"/>
        <v>0</v>
      </c>
      <c r="AB2084" s="228" t="str">
        <f t="shared" si="28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81"/>
        <v>0</v>
      </c>
      <c r="AB2085" s="228" t="str">
        <f t="shared" si="28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1"/>
        <v>0</v>
      </c>
      <c r="AB2086" s="228" t="str">
        <f t="shared" si="28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1"/>
        <v>0</v>
      </c>
      <c r="AB2087" s="228" t="str">
        <f t="shared" si="28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1"/>
        <v>0</v>
      </c>
      <c r="AB2088" s="228" t="str">
        <f t="shared" si="282"/>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1"/>
        <v>0</v>
      </c>
      <c r="AB2089" s="228" t="str">
        <f t="shared" si="282"/>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1"/>
        <v>0</v>
      </c>
      <c r="AB2090" s="228" t="str">
        <f t="shared" si="282"/>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1"/>
        <v>0</v>
      </c>
      <c r="AB2091" s="228" t="str">
        <f t="shared" si="28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1"/>
        <v>0</v>
      </c>
      <c r="AB2092" s="228" t="str">
        <f t="shared" si="28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1"/>
        <v>0</v>
      </c>
      <c r="AB2093" s="228" t="str">
        <f t="shared" si="28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1"/>
        <v>0</v>
      </c>
      <c r="AB2094" s="228" t="str">
        <f t="shared" si="28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1"/>
        <v>0</v>
      </c>
      <c r="AB2095" s="228" t="str">
        <f t="shared" si="28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1"/>
        <v>0</v>
      </c>
      <c r="AB2096" s="228" t="str">
        <f t="shared" si="28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1"/>
        <v>0</v>
      </c>
      <c r="AB2097" s="228" t="str">
        <f t="shared" si="28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1"/>
        <v>0</v>
      </c>
      <c r="AB2098" s="228" t="str">
        <f t="shared" si="28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1"/>
        <v>0</v>
      </c>
      <c r="AB2099" s="228" t="str">
        <f t="shared" si="28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1"/>
        <v>0</v>
      </c>
      <c r="AB2100" s="228" t="str">
        <f t="shared" si="28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1"/>
        <v>0</v>
      </c>
      <c r="AB2101" s="228" t="str">
        <f t="shared" si="28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1"/>
        <v>0</v>
      </c>
      <c r="AB2102" s="228" t="str">
        <f t="shared" si="28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1"/>
        <v>0</v>
      </c>
      <c r="AB2103" s="228" t="str">
        <f t="shared" si="28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0"/>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1"/>
        <v>0</v>
      </c>
      <c r="AB2104" s="228" t="str">
        <f t="shared" si="28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0"/>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1"/>
        <v>0</v>
      </c>
      <c r="AB2105" s="228" t="str">
        <f t="shared" si="28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0"/>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1"/>
        <v>0</v>
      </c>
      <c r="AB2106" s="228" t="str">
        <f t="shared" si="28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83">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84">IF(AND(C2107="Smelter not listed",OR(LEN(D2107)=0,LEN(E2107)=0)),1,0)</f>
        <v>0</v>
      </c>
      <c r="AB2107" s="228" t="str">
        <f t="shared" ref="AB2107" si="285">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86">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87">IF(AND(C2108="Smelter not listed",OR(LEN(D2108)=0,LEN(E2108)=0)),1,0)</f>
        <v>0</v>
      </c>
      <c r="AB2108" s="228" t="str">
        <f t="shared" ref="AB2108:AB2139" si="288">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7"/>
        <v>0</v>
      </c>
      <c r="AB2109" s="228" t="str">
        <f t="shared" si="28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7"/>
        <v>0</v>
      </c>
      <c r="AB2110" s="228" t="str">
        <f t="shared" si="28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7"/>
        <v>0</v>
      </c>
      <c r="AB2111" s="228" t="str">
        <f t="shared" si="28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7"/>
        <v>0</v>
      </c>
      <c r="AB2112" s="228" t="str">
        <f t="shared" si="28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7"/>
        <v>0</v>
      </c>
      <c r="AB2113" s="228" t="str">
        <f t="shared" si="28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7"/>
        <v>0</v>
      </c>
      <c r="AB2114" s="228" t="str">
        <f t="shared" si="28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7"/>
        <v>0</v>
      </c>
      <c r="AB2115" s="228" t="str">
        <f t="shared" si="28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7"/>
        <v>0</v>
      </c>
      <c r="AB2116" s="228" t="str">
        <f t="shared" si="28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7"/>
        <v>0</v>
      </c>
      <c r="AB2117" s="228" t="str">
        <f t="shared" si="28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7"/>
        <v>0</v>
      </c>
      <c r="AB2118" s="228" t="str">
        <f t="shared" si="288"/>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7"/>
        <v>0</v>
      </c>
      <c r="AB2119" s="228" t="str">
        <f t="shared" si="288"/>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7"/>
        <v>0</v>
      </c>
      <c r="AB2120" s="228" t="str">
        <f t="shared" si="288"/>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7"/>
        <v>0</v>
      </c>
      <c r="AB2121" s="228" t="str">
        <f t="shared" si="288"/>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7"/>
        <v>0</v>
      </c>
      <c r="AB2122" s="228" t="str">
        <f t="shared" si="288"/>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7"/>
        <v>0</v>
      </c>
      <c r="AB2123" s="228" t="str">
        <f t="shared" si="288"/>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87"/>
        <v>0</v>
      </c>
      <c r="AB2124" s="228" t="str">
        <f t="shared" si="288"/>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7"/>
        <v>0</v>
      </c>
      <c r="AB2125" s="228" t="str">
        <f t="shared" si="288"/>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87"/>
        <v>0</v>
      </c>
      <c r="AB2126" s="228" t="str">
        <f t="shared" si="288"/>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87"/>
        <v>0</v>
      </c>
      <c r="AB2127" s="228" t="str">
        <f t="shared" si="288"/>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7"/>
        <v>0</v>
      </c>
      <c r="AB2128" s="228" t="str">
        <f t="shared" si="288"/>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87"/>
        <v>0</v>
      </c>
      <c r="AB2129" s="228" t="str">
        <f t="shared" si="288"/>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7"/>
        <v>0</v>
      </c>
      <c r="AB2130" s="228" t="str">
        <f t="shared" si="288"/>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7"/>
        <v>0</v>
      </c>
      <c r="AB2131" s="228" t="str">
        <f t="shared" si="288"/>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8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87"/>
        <v>0</v>
      </c>
      <c r="AB2132" s="228" t="str">
        <f t="shared" si="288"/>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8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87"/>
        <v>0</v>
      </c>
      <c r="AB2133" s="228" t="str">
        <f t="shared" si="288"/>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8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87"/>
        <v>0</v>
      </c>
      <c r="AB2134" s="228" t="str">
        <f t="shared" si="288"/>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8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87"/>
        <v>0</v>
      </c>
      <c r="AB2135" s="228" t="str">
        <f t="shared" si="288"/>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87"/>
        <v>0</v>
      </c>
      <c r="AB2136" s="228" t="str">
        <f t="shared" si="288"/>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86"/>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87"/>
        <v>0</v>
      </c>
      <c r="AB2137" s="228" t="str">
        <f t="shared" si="288"/>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86"/>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87"/>
        <v>0</v>
      </c>
      <c r="AB2138" s="228" t="str">
        <f t="shared" si="288"/>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6"/>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87"/>
        <v>0</v>
      </c>
      <c r="AB2139" s="228" t="str">
        <f t="shared" si="288"/>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89">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90">IF(AND(C2140="Smelter not listed",OR(LEN(D2140)=0,LEN(E2140)=0)),1,0)</f>
        <v>0</v>
      </c>
      <c r="AB2140" s="228" t="str">
        <f t="shared" ref="AB2140:AB2170" si="291">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0"/>
        <v>0</v>
      </c>
      <c r="AB2141" s="228" t="str">
        <f t="shared" si="29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0"/>
        <v>0</v>
      </c>
      <c r="AB2142" s="228" t="str">
        <f t="shared" si="29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0"/>
        <v>0</v>
      </c>
      <c r="AB2143" s="228" t="str">
        <f t="shared" si="29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0"/>
        <v>0</v>
      </c>
      <c r="AB2144" s="228" t="str">
        <f t="shared" si="29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0"/>
        <v>0</v>
      </c>
      <c r="AB2145" s="228" t="str">
        <f t="shared" si="29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0"/>
        <v>0</v>
      </c>
      <c r="AB2146" s="228" t="str">
        <f t="shared" si="29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0"/>
        <v>0</v>
      </c>
      <c r="AB2147" s="228" t="str">
        <f t="shared" si="29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90"/>
        <v>0</v>
      </c>
      <c r="AB2148" s="228" t="str">
        <f t="shared" si="29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90"/>
        <v>0</v>
      </c>
      <c r="AB2149" s="228" t="str">
        <f t="shared" si="29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0"/>
        <v>0</v>
      </c>
      <c r="AB2150" s="228" t="str">
        <f t="shared" si="29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0"/>
        <v>0</v>
      </c>
      <c r="AB2151" s="228" t="str">
        <f t="shared" si="29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0"/>
        <v>0</v>
      </c>
      <c r="AB2152" s="228" t="str">
        <f t="shared" si="29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0"/>
        <v>0</v>
      </c>
      <c r="AB2153" s="228" t="str">
        <f t="shared" si="29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0"/>
        <v>0</v>
      </c>
      <c r="AB2154" s="228" t="str">
        <f t="shared" si="29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0"/>
        <v>0</v>
      </c>
      <c r="AB2155" s="228" t="str">
        <f t="shared" si="29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0"/>
        <v>0</v>
      </c>
      <c r="AB2156" s="228" t="str">
        <f t="shared" si="29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8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0"/>
        <v>0</v>
      </c>
      <c r="AB2157" s="228" t="str">
        <f t="shared" si="29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8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0"/>
        <v>0</v>
      </c>
      <c r="AB2158" s="228" t="str">
        <f t="shared" si="29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8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0"/>
        <v>0</v>
      </c>
      <c r="AB2159" s="228" t="str">
        <f t="shared" si="29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8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0"/>
        <v>0</v>
      </c>
      <c r="AB2160" s="228" t="str">
        <f t="shared" si="29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8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0"/>
        <v>0</v>
      </c>
      <c r="AB2161" s="228" t="str">
        <f t="shared" si="29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8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0"/>
        <v>0</v>
      </c>
      <c r="AB2162" s="228" t="str">
        <f t="shared" si="29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8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0"/>
        <v>0</v>
      </c>
      <c r="AB2163" s="228" t="str">
        <f t="shared" si="29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8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0"/>
        <v>0</v>
      </c>
      <c r="AB2164" s="228" t="str">
        <f t="shared" si="29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8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0"/>
        <v>0</v>
      </c>
      <c r="AB2165" s="228" t="str">
        <f t="shared" si="29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8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0"/>
        <v>0</v>
      </c>
      <c r="AB2166" s="228" t="str">
        <f t="shared" si="29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8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0"/>
        <v>0</v>
      </c>
      <c r="AB2167" s="228" t="str">
        <f t="shared" si="29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89"/>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0"/>
        <v>0</v>
      </c>
      <c r="AB2168" s="228" t="str">
        <f t="shared" si="29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89"/>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0"/>
        <v>0</v>
      </c>
      <c r="AB2169" s="228" t="str">
        <f t="shared" si="29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89"/>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0"/>
        <v>0</v>
      </c>
      <c r="AB2170" s="228" t="str">
        <f t="shared" si="29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292">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293">IF(AND(C2171="Smelter not listed",OR(LEN(D2171)=0,LEN(E2171)=0)),1,0)</f>
        <v>0</v>
      </c>
      <c r="AB2171" s="228" t="str">
        <f t="shared" ref="AB2171" si="294">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95">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96">IF(AND(C2172="Smelter not listed",OR(LEN(D2172)=0,LEN(E2172)=0)),1,0)</f>
        <v>0</v>
      </c>
      <c r="AB2172" s="228" t="str">
        <f t="shared" ref="AB2172:AB2203" si="297">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6"/>
        <v>0</v>
      </c>
      <c r="AB2173" s="228" t="str">
        <f t="shared" si="29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6"/>
        <v>0</v>
      </c>
      <c r="AB2174" s="228" t="str">
        <f t="shared" si="29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6"/>
        <v>0</v>
      </c>
      <c r="AB2175" s="228" t="str">
        <f t="shared" si="29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6"/>
        <v>0</v>
      </c>
      <c r="AB2176" s="228" t="str">
        <f t="shared" si="29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6"/>
        <v>0</v>
      </c>
      <c r="AB2177" s="228" t="str">
        <f t="shared" si="29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6"/>
        <v>0</v>
      </c>
      <c r="AB2178" s="228" t="str">
        <f t="shared" si="29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6"/>
        <v>0</v>
      </c>
      <c r="AB2179" s="228" t="str">
        <f t="shared" si="29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6"/>
        <v>0</v>
      </c>
      <c r="AB2180" s="228" t="str">
        <f t="shared" si="29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6"/>
        <v>0</v>
      </c>
      <c r="AB2181" s="228" t="str">
        <f t="shared" si="29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96"/>
        <v>0</v>
      </c>
      <c r="AB2182" s="228" t="str">
        <f t="shared" si="29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6"/>
        <v>0</v>
      </c>
      <c r="AB2183" s="228" t="str">
        <f t="shared" si="29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6"/>
        <v>0</v>
      </c>
      <c r="AB2184" s="228" t="str">
        <f t="shared" si="29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6"/>
        <v>0</v>
      </c>
      <c r="AB2185" s="228" t="str">
        <f t="shared" si="297"/>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6"/>
        <v>0</v>
      </c>
      <c r="AB2186" s="228" t="str">
        <f t="shared" si="297"/>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6"/>
        <v>0</v>
      </c>
      <c r="AB2187" s="228" t="str">
        <f t="shared" si="297"/>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96"/>
        <v>0</v>
      </c>
      <c r="AB2188" s="228" t="str">
        <f t="shared" si="297"/>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96"/>
        <v>0</v>
      </c>
      <c r="AB2189" s="228" t="str">
        <f t="shared" si="297"/>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96"/>
        <v>0</v>
      </c>
      <c r="AB2190" s="228" t="str">
        <f t="shared" si="297"/>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96"/>
        <v>0</v>
      </c>
      <c r="AB2191" s="228" t="str">
        <f t="shared" si="297"/>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96"/>
        <v>0</v>
      </c>
      <c r="AB2192" s="228" t="str">
        <f t="shared" si="297"/>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96"/>
        <v>0</v>
      </c>
      <c r="AB2193" s="228" t="str">
        <f t="shared" si="297"/>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96"/>
        <v>0</v>
      </c>
      <c r="AB2194" s="228" t="str">
        <f t="shared" si="297"/>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96"/>
        <v>0</v>
      </c>
      <c r="AB2195" s="228" t="str">
        <f t="shared" si="297"/>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96"/>
        <v>0</v>
      </c>
      <c r="AB2196" s="228" t="str">
        <f t="shared" si="297"/>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5"/>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96"/>
        <v>0</v>
      </c>
      <c r="AB2197" s="228" t="str">
        <f t="shared" si="297"/>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5"/>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96"/>
        <v>0</v>
      </c>
      <c r="AB2198" s="228" t="str">
        <f t="shared" si="297"/>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5"/>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96"/>
        <v>0</v>
      </c>
      <c r="AB2199" s="228" t="str">
        <f t="shared" si="297"/>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5"/>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96"/>
        <v>0</v>
      </c>
      <c r="AB2200" s="228" t="str">
        <f t="shared" si="297"/>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5"/>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96"/>
        <v>0</v>
      </c>
      <c r="AB2201" s="228" t="str">
        <f t="shared" si="297"/>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5"/>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96"/>
        <v>0</v>
      </c>
      <c r="AB2202" s="228" t="str">
        <f t="shared" si="297"/>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5"/>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96"/>
        <v>0</v>
      </c>
      <c r="AB2203" s="228" t="str">
        <f t="shared" si="297"/>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98">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99">IF(AND(C2204="Smelter not listed",OR(LEN(D2204)=0,LEN(E2204)=0)),1,0)</f>
        <v>0</v>
      </c>
      <c r="AB2204" s="228" t="str">
        <f t="shared" ref="AB2204:AB2234" si="300">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9"/>
        <v>0</v>
      </c>
      <c r="AB2205" s="228" t="str">
        <f t="shared" si="30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9"/>
        <v>0</v>
      </c>
      <c r="AB2206" s="228" t="str">
        <f t="shared" si="30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9"/>
        <v>0</v>
      </c>
      <c r="AB2207" s="228" t="str">
        <f t="shared" si="30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9"/>
        <v>0</v>
      </c>
      <c r="AB2208" s="228" t="str">
        <f t="shared" si="30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9"/>
        <v>0</v>
      </c>
      <c r="AB2209" s="228" t="str">
        <f t="shared" si="30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9"/>
        <v>0</v>
      </c>
      <c r="AB2210" s="228" t="str">
        <f t="shared" si="30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9"/>
        <v>0</v>
      </c>
      <c r="AB2211" s="228" t="str">
        <f t="shared" si="30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9"/>
        <v>0</v>
      </c>
      <c r="AB2212" s="228" t="str">
        <f t="shared" si="30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9"/>
        <v>0</v>
      </c>
      <c r="AB2213" s="228" t="str">
        <f t="shared" si="30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9"/>
        <v>0</v>
      </c>
      <c r="AB2214" s="228" t="str">
        <f t="shared" si="30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9"/>
        <v>0</v>
      </c>
      <c r="AB2215" s="228" t="str">
        <f t="shared" si="30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9"/>
        <v>0</v>
      </c>
      <c r="AB2216" s="228" t="str">
        <f t="shared" si="30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9"/>
        <v>0</v>
      </c>
      <c r="AB2217" s="228" t="str">
        <f t="shared" si="30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9"/>
        <v>0</v>
      </c>
      <c r="AB2218" s="228" t="str">
        <f t="shared" si="30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99"/>
        <v>0</v>
      </c>
      <c r="AB2219" s="228" t="str">
        <f t="shared" si="30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99"/>
        <v>0</v>
      </c>
      <c r="AB2220" s="228" t="str">
        <f t="shared" si="30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99"/>
        <v>0</v>
      </c>
      <c r="AB2221" s="228" t="str">
        <f t="shared" si="30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9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99"/>
        <v>0</v>
      </c>
      <c r="AB2222" s="228" t="str">
        <f t="shared" si="30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9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99"/>
        <v>0</v>
      </c>
      <c r="AB2223" s="228" t="str">
        <f t="shared" si="30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9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99"/>
        <v>0</v>
      </c>
      <c r="AB2224" s="228" t="str">
        <f t="shared" si="30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9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99"/>
        <v>0</v>
      </c>
      <c r="AB2225" s="228" t="str">
        <f t="shared" si="30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9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99"/>
        <v>0</v>
      </c>
      <c r="AB2226" s="228" t="str">
        <f t="shared" si="30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9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99"/>
        <v>0</v>
      </c>
      <c r="AB2227" s="228" t="str">
        <f t="shared" si="30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9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99"/>
        <v>0</v>
      </c>
      <c r="AB2228" s="228" t="str">
        <f t="shared" si="30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9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99"/>
        <v>0</v>
      </c>
      <c r="AB2229" s="228" t="str">
        <f t="shared" si="30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9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99"/>
        <v>0</v>
      </c>
      <c r="AB2230" s="228" t="str">
        <f t="shared" si="30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9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99"/>
        <v>0</v>
      </c>
      <c r="AB2231" s="228" t="str">
        <f t="shared" si="30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9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99"/>
        <v>0</v>
      </c>
      <c r="AB2232" s="228" t="str">
        <f t="shared" si="30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98"/>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99"/>
        <v>0</v>
      </c>
      <c r="AB2233" s="228" t="str">
        <f t="shared" si="30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98"/>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99"/>
        <v>0</v>
      </c>
      <c r="AB2234" s="228" t="str">
        <f t="shared" si="30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0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02">IF(AND(C2235="Smelter not listed",OR(LEN(D2235)=0,LEN(E2235)=0)),1,0)</f>
        <v>0</v>
      </c>
      <c r="AB2235" s="228" t="str">
        <f t="shared" ref="AB2235" si="303">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04">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05">IF(AND(C2236="Smelter not listed",OR(LEN(D2236)=0,LEN(E2236)=0)),1,0)</f>
        <v>0</v>
      </c>
      <c r="AB2236" s="228" t="str">
        <f t="shared" ref="AB2236:AB2267" si="306">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5"/>
        <v>0</v>
      </c>
      <c r="AB2237" s="228" t="str">
        <f t="shared" si="30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5"/>
        <v>0</v>
      </c>
      <c r="AB2238" s="228" t="str">
        <f t="shared" si="30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5"/>
        <v>0</v>
      </c>
      <c r="AB2239" s="228" t="str">
        <f t="shared" si="30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5"/>
        <v>0</v>
      </c>
      <c r="AB2240" s="228" t="str">
        <f t="shared" si="30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5"/>
        <v>0</v>
      </c>
      <c r="AB2241" s="228" t="str">
        <f t="shared" si="30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5"/>
        <v>0</v>
      </c>
      <c r="AB2242" s="228" t="str">
        <f t="shared" si="30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5"/>
        <v>0</v>
      </c>
      <c r="AB2243" s="228" t="str">
        <f t="shared" si="30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5"/>
        <v>0</v>
      </c>
      <c r="AB2244" s="228" t="str">
        <f t="shared" si="30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5"/>
        <v>0</v>
      </c>
      <c r="AB2245" s="228" t="str">
        <f t="shared" si="30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5"/>
        <v>0</v>
      </c>
      <c r="AB2246" s="228" t="str">
        <f t="shared" si="30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5"/>
        <v>0</v>
      </c>
      <c r="AB2247" s="228" t="str">
        <f t="shared" si="30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5"/>
        <v>0</v>
      </c>
      <c r="AB2248" s="228" t="str">
        <f t="shared" si="30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5"/>
        <v>0</v>
      </c>
      <c r="AB2249" s="228" t="str">
        <f t="shared" si="306"/>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5"/>
        <v>0</v>
      </c>
      <c r="AB2250" s="228" t="str">
        <f t="shared" si="306"/>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5"/>
        <v>0</v>
      </c>
      <c r="AB2251" s="228" t="str">
        <f t="shared" si="306"/>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05"/>
        <v>0</v>
      </c>
      <c r="AB2252" s="228" t="str">
        <f t="shared" si="306"/>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5"/>
        <v>0</v>
      </c>
      <c r="AB2253" s="228" t="str">
        <f t="shared" si="306"/>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05"/>
        <v>0</v>
      </c>
      <c r="AB2254" s="228" t="str">
        <f t="shared" si="306"/>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05"/>
        <v>0</v>
      </c>
      <c r="AB2255" s="228" t="str">
        <f t="shared" si="306"/>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5"/>
        <v>0</v>
      </c>
      <c r="AB2256" s="228" t="str">
        <f t="shared" si="306"/>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05"/>
        <v>0</v>
      </c>
      <c r="AB2257" s="228" t="str">
        <f t="shared" si="306"/>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5"/>
        <v>0</v>
      </c>
      <c r="AB2258" s="228" t="str">
        <f t="shared" si="306"/>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5"/>
        <v>0</v>
      </c>
      <c r="AB2259" s="228" t="str">
        <f t="shared" si="306"/>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05"/>
        <v>0</v>
      </c>
      <c r="AB2260" s="228" t="str">
        <f t="shared" si="306"/>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05"/>
        <v>0</v>
      </c>
      <c r="AB2261" s="228" t="str">
        <f t="shared" si="306"/>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05"/>
        <v>0</v>
      </c>
      <c r="AB2262" s="228" t="str">
        <f t="shared" si="306"/>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05"/>
        <v>0</v>
      </c>
      <c r="AB2263" s="228" t="str">
        <f t="shared" si="306"/>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05"/>
        <v>0</v>
      </c>
      <c r="AB2264" s="228" t="str">
        <f t="shared" si="306"/>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4"/>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05"/>
        <v>0</v>
      </c>
      <c r="AB2265" s="228" t="str">
        <f t="shared" si="306"/>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4"/>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05"/>
        <v>0</v>
      </c>
      <c r="AB2266" s="228" t="str">
        <f t="shared" si="306"/>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4"/>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05"/>
        <v>0</v>
      </c>
      <c r="AB2267" s="228" t="str">
        <f t="shared" si="306"/>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07">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08">IF(AND(C2268="Smelter not listed",OR(LEN(D2268)=0,LEN(E2268)=0)),1,0)</f>
        <v>0</v>
      </c>
      <c r="AB2268" s="228" t="str">
        <f t="shared" ref="AB2268:AB2298" si="309">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8"/>
        <v>0</v>
      </c>
      <c r="AB2269" s="228" t="str">
        <f t="shared" si="30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8"/>
        <v>0</v>
      </c>
      <c r="AB2270" s="228" t="str">
        <f t="shared" si="30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8"/>
        <v>0</v>
      </c>
      <c r="AB2271" s="228" t="str">
        <f t="shared" si="30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8"/>
        <v>0</v>
      </c>
      <c r="AB2272" s="228" t="str">
        <f t="shared" si="30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8"/>
        <v>0</v>
      </c>
      <c r="AB2273" s="228" t="str">
        <f t="shared" si="30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8"/>
        <v>0</v>
      </c>
      <c r="AB2274" s="228" t="str">
        <f t="shared" si="30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8"/>
        <v>0</v>
      </c>
      <c r="AB2275" s="228" t="str">
        <f t="shared" si="30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8"/>
        <v>0</v>
      </c>
      <c r="AB2276" s="228" t="str">
        <f t="shared" si="30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8"/>
        <v>0</v>
      </c>
      <c r="AB2277" s="228" t="str">
        <f t="shared" si="30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8"/>
        <v>0</v>
      </c>
      <c r="AB2278" s="228" t="str">
        <f t="shared" si="30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8"/>
        <v>0</v>
      </c>
      <c r="AB2279" s="228" t="str">
        <f t="shared" si="30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8"/>
        <v>0</v>
      </c>
      <c r="AB2280" s="228" t="str">
        <f t="shared" si="309"/>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8"/>
        <v>0</v>
      </c>
      <c r="AB2281" s="228" t="str">
        <f t="shared" si="309"/>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8"/>
        <v>0</v>
      </c>
      <c r="AB2282" s="228" t="str">
        <f t="shared" si="309"/>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08"/>
        <v>0</v>
      </c>
      <c r="AB2283" s="228" t="str">
        <f t="shared" si="309"/>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08"/>
        <v>0</v>
      </c>
      <c r="AB2284" s="228" t="str">
        <f t="shared" si="309"/>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08"/>
        <v>0</v>
      </c>
      <c r="AB2285" s="228" t="str">
        <f t="shared" si="30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0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08"/>
        <v>0</v>
      </c>
      <c r="AB2286" s="228" t="str">
        <f t="shared" si="30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08"/>
        <v>0</v>
      </c>
      <c r="AB2287" s="228" t="str">
        <f t="shared" si="30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08"/>
        <v>0</v>
      </c>
      <c r="AB2288" s="228" t="str">
        <f t="shared" si="30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08"/>
        <v>0</v>
      </c>
      <c r="AB2289" s="228" t="str">
        <f t="shared" si="30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08"/>
        <v>0</v>
      </c>
      <c r="AB2290" s="228" t="str">
        <f t="shared" si="30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0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08"/>
        <v>0</v>
      </c>
      <c r="AB2291" s="228" t="str">
        <f t="shared" si="30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0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08"/>
        <v>0</v>
      </c>
      <c r="AB2292" s="228" t="str">
        <f t="shared" si="30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0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08"/>
        <v>0</v>
      </c>
      <c r="AB2293" s="228" t="str">
        <f t="shared" si="30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0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08"/>
        <v>0</v>
      </c>
      <c r="AB2294" s="228" t="str">
        <f t="shared" si="30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0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08"/>
        <v>0</v>
      </c>
      <c r="AB2295" s="228" t="str">
        <f t="shared" si="30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07"/>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08"/>
        <v>0</v>
      </c>
      <c r="AB2296" s="228" t="str">
        <f t="shared" si="30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07"/>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08"/>
        <v>0</v>
      </c>
      <c r="AB2297" s="228" t="str">
        <f t="shared" si="30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07"/>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08"/>
        <v>0</v>
      </c>
      <c r="AB2298" s="228" t="str">
        <f t="shared" si="30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10">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11">IF(AND(C2299="Smelter not listed",OR(LEN(D2299)=0,LEN(E2299)=0)),1,0)</f>
        <v>0</v>
      </c>
      <c r="AB2299" s="228" t="str">
        <f t="shared" ref="AB2299" si="312">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13">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14">IF(AND(C2300="Smelter not listed",OR(LEN(D2300)=0,LEN(E2300)=0)),1,0)</f>
        <v>0</v>
      </c>
      <c r="AB2300" s="228" t="str">
        <f t="shared" ref="AB2300:AB2331" si="315">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4"/>
        <v>0</v>
      </c>
      <c r="AB2301" s="228" t="str">
        <f t="shared" si="31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4"/>
        <v>0</v>
      </c>
      <c r="AB2302" s="228" t="str">
        <f t="shared" si="31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4"/>
        <v>0</v>
      </c>
      <c r="AB2303" s="228" t="str">
        <f t="shared" si="31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4"/>
        <v>0</v>
      </c>
      <c r="AB2304" s="228" t="str">
        <f t="shared" si="31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4"/>
        <v>0</v>
      </c>
      <c r="AB2305" s="228" t="str">
        <f t="shared" si="31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4"/>
        <v>0</v>
      </c>
      <c r="AB2306" s="228" t="str">
        <f t="shared" si="31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1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4"/>
        <v>0</v>
      </c>
      <c r="AB2307" s="228" t="str">
        <f t="shared" si="31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1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4"/>
        <v>0</v>
      </c>
      <c r="AB2308" s="228" t="str">
        <f t="shared" si="31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1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4"/>
        <v>0</v>
      </c>
      <c r="AB2309" s="228" t="str">
        <f t="shared" si="31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1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4"/>
        <v>0</v>
      </c>
      <c r="AB2310" s="228" t="str">
        <f t="shared" si="31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1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4"/>
        <v>0</v>
      </c>
      <c r="AB2311" s="228" t="str">
        <f t="shared" si="31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1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4"/>
        <v>0</v>
      </c>
      <c r="AB2312" s="228" t="str">
        <f t="shared" si="31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1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4"/>
        <v>0</v>
      </c>
      <c r="AB2313" s="228" t="str">
        <f t="shared" si="315"/>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1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4"/>
        <v>0</v>
      </c>
      <c r="AB2314" s="228" t="str">
        <f t="shared" si="315"/>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1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4"/>
        <v>0</v>
      </c>
      <c r="AB2315" s="228" t="str">
        <f t="shared" si="315"/>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1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4"/>
        <v>0</v>
      </c>
      <c r="AB2316" s="228" t="str">
        <f t="shared" si="315"/>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1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4"/>
        <v>0</v>
      </c>
      <c r="AB2317" s="228" t="str">
        <f t="shared" si="315"/>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1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4"/>
        <v>0</v>
      </c>
      <c r="AB2318" s="228" t="str">
        <f t="shared" si="315"/>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4"/>
        <v>0</v>
      </c>
      <c r="AB2319" s="228" t="str">
        <f t="shared" si="315"/>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4"/>
        <v>0</v>
      </c>
      <c r="AB2320" s="228" t="str">
        <f t="shared" si="315"/>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4"/>
        <v>0</v>
      </c>
      <c r="AB2321" s="228" t="str">
        <f t="shared" si="315"/>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4"/>
        <v>0</v>
      </c>
      <c r="AB2322" s="228" t="str">
        <f t="shared" si="315"/>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4"/>
        <v>0</v>
      </c>
      <c r="AB2323" s="228" t="str">
        <f t="shared" si="315"/>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4"/>
        <v>0</v>
      </c>
      <c r="AB2324" s="228" t="str">
        <f t="shared" si="315"/>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3"/>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4"/>
        <v>0</v>
      </c>
      <c r="AB2325" s="228" t="str">
        <f t="shared" si="315"/>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3"/>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4"/>
        <v>0</v>
      </c>
      <c r="AB2326" s="228" t="str">
        <f t="shared" si="315"/>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3"/>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4"/>
        <v>0</v>
      </c>
      <c r="AB2327" s="228" t="str">
        <f t="shared" si="315"/>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3"/>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4"/>
        <v>0</v>
      </c>
      <c r="AB2328" s="228" t="str">
        <f t="shared" si="315"/>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3"/>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4"/>
        <v>0</v>
      </c>
      <c r="AB2329" s="228" t="str">
        <f t="shared" si="315"/>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3"/>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4"/>
        <v>0</v>
      </c>
      <c r="AB2330" s="228" t="str">
        <f t="shared" si="315"/>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3"/>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4"/>
        <v>0</v>
      </c>
      <c r="AB2331" s="228" t="str">
        <f t="shared" si="315"/>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16">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17">IF(AND(C2332="Smelter not listed",OR(LEN(D2332)=0,LEN(E2332)=0)),1,0)</f>
        <v>0</v>
      </c>
      <c r="AB2332" s="228" t="str">
        <f t="shared" ref="AB2332:AB2362" si="318">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7"/>
        <v>0</v>
      </c>
      <c r="AB2333" s="228" t="str">
        <f t="shared" si="31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7"/>
        <v>0</v>
      </c>
      <c r="AB2334" s="228" t="str">
        <f t="shared" si="31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7"/>
        <v>0</v>
      </c>
      <c r="AB2335" s="228" t="str">
        <f t="shared" si="31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7"/>
        <v>0</v>
      </c>
      <c r="AB2336" s="228" t="str">
        <f t="shared" si="31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7"/>
        <v>0</v>
      </c>
      <c r="AB2337" s="228" t="str">
        <f t="shared" si="31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7"/>
        <v>0</v>
      </c>
      <c r="AB2338" s="228" t="str">
        <f t="shared" si="31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7"/>
        <v>0</v>
      </c>
      <c r="AB2339" s="228" t="str">
        <f t="shared" si="31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7"/>
        <v>0</v>
      </c>
      <c r="AB2340" s="228" t="str">
        <f t="shared" si="31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17"/>
        <v>0</v>
      </c>
      <c r="AB2341" s="228" t="str">
        <f t="shared" si="31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17"/>
        <v>0</v>
      </c>
      <c r="AB2342" s="228" t="str">
        <f t="shared" si="31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17"/>
        <v>0</v>
      </c>
      <c r="AB2343" s="228" t="str">
        <f t="shared" si="31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17"/>
        <v>0</v>
      </c>
      <c r="AB2344" s="228" t="str">
        <f t="shared" si="318"/>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17"/>
        <v>0</v>
      </c>
      <c r="AB2345" s="228" t="str">
        <f t="shared" si="318"/>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17"/>
        <v>0</v>
      </c>
      <c r="AB2346" s="228" t="str">
        <f t="shared" si="318"/>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17"/>
        <v>0</v>
      </c>
      <c r="AB2347" s="228" t="str">
        <f t="shared" si="318"/>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17"/>
        <v>0</v>
      </c>
      <c r="AB2348" s="228" t="str">
        <f t="shared" si="318"/>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1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17"/>
        <v>0</v>
      </c>
      <c r="AB2349" s="228" t="str">
        <f t="shared" si="31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1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17"/>
        <v>0</v>
      </c>
      <c r="AB2350" s="228" t="str">
        <f t="shared" si="31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1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17"/>
        <v>0</v>
      </c>
      <c r="AB2351" s="228" t="str">
        <f t="shared" si="31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1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17"/>
        <v>0</v>
      </c>
      <c r="AB2352" s="228" t="str">
        <f t="shared" si="31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1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17"/>
        <v>0</v>
      </c>
      <c r="AB2353" s="228" t="str">
        <f t="shared" si="31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1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17"/>
        <v>0</v>
      </c>
      <c r="AB2354" s="228" t="str">
        <f t="shared" si="31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1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17"/>
        <v>0</v>
      </c>
      <c r="AB2355" s="228" t="str">
        <f t="shared" si="31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1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17"/>
        <v>0</v>
      </c>
      <c r="AB2356" s="228" t="str">
        <f t="shared" si="31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1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17"/>
        <v>0</v>
      </c>
      <c r="AB2357" s="228" t="str">
        <f t="shared" si="31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1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17"/>
        <v>0</v>
      </c>
      <c r="AB2358" s="228" t="str">
        <f t="shared" si="31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1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17"/>
        <v>0</v>
      </c>
      <c r="AB2359" s="228" t="str">
        <f t="shared" si="31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16"/>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17"/>
        <v>0</v>
      </c>
      <c r="AB2360" s="228" t="str">
        <f t="shared" si="31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16"/>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17"/>
        <v>0</v>
      </c>
      <c r="AB2361" s="228" t="str">
        <f t="shared" si="31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16"/>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17"/>
        <v>0</v>
      </c>
      <c r="AB2362" s="228" t="str">
        <f t="shared" si="31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19">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20">IF(AND(C2363="Smelter not listed",OR(LEN(D2363)=0,LEN(E2363)=0)),1,0)</f>
        <v>0</v>
      </c>
      <c r="AB2363" s="228" t="str">
        <f t="shared" ref="AB2363" si="321">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22">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23">IF(AND(C2364="Smelter not listed",OR(LEN(D2364)=0,LEN(E2364)=0)),1,0)</f>
        <v>0</v>
      </c>
      <c r="AB2364" s="228" t="str">
        <f t="shared" ref="AB2364:AB2395" si="324">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23"/>
        <v>0</v>
      </c>
      <c r="AB2365" s="228" t="str">
        <f t="shared" si="32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23"/>
        <v>0</v>
      </c>
      <c r="AB2366" s="228" t="str">
        <f t="shared" si="32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23"/>
        <v>0</v>
      </c>
      <c r="AB2367" s="228" t="str">
        <f t="shared" si="32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23"/>
        <v>0</v>
      </c>
      <c r="AB2368" s="228" t="str">
        <f t="shared" si="32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23"/>
        <v>0</v>
      </c>
      <c r="AB2369" s="228" t="str">
        <f t="shared" si="32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23"/>
        <v>0</v>
      </c>
      <c r="AB2370" s="228" t="str">
        <f t="shared" si="32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23"/>
        <v>0</v>
      </c>
      <c r="AB2371" s="228" t="str">
        <f t="shared" si="32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23"/>
        <v>0</v>
      </c>
      <c r="AB2372" s="228" t="str">
        <f t="shared" si="32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2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23"/>
        <v>0</v>
      </c>
      <c r="AB2373" s="228" t="str">
        <f t="shared" si="32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2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23"/>
        <v>0</v>
      </c>
      <c r="AB2374" s="228" t="str">
        <f t="shared" si="32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23"/>
        <v>0</v>
      </c>
      <c r="AB2375" s="228" t="str">
        <f t="shared" si="32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23"/>
        <v>0</v>
      </c>
      <c r="AB2376" s="228" t="str">
        <f t="shared" si="32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23"/>
        <v>0</v>
      </c>
      <c r="AB2377" s="228" t="str">
        <f t="shared" si="32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23"/>
        <v>0</v>
      </c>
      <c r="AB2378" s="228" t="str">
        <f t="shared" si="32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23"/>
        <v>0</v>
      </c>
      <c r="AB2379" s="228" t="str">
        <f t="shared" si="32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2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23"/>
        <v>0</v>
      </c>
      <c r="AB2380" s="228" t="str">
        <f t="shared" si="32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23"/>
        <v>0</v>
      </c>
      <c r="AB2381" s="228" t="str">
        <f t="shared" si="32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23"/>
        <v>0</v>
      </c>
      <c r="AB2382" s="228" t="str">
        <f t="shared" si="32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23"/>
        <v>0</v>
      </c>
      <c r="AB2383" s="228" t="str">
        <f t="shared" si="32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23"/>
        <v>0</v>
      </c>
      <c r="AB2384" s="228" t="str">
        <f t="shared" si="32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23"/>
        <v>0</v>
      </c>
      <c r="AB2385" s="228" t="str">
        <f t="shared" si="32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3"/>
        <v>0</v>
      </c>
      <c r="AB2386" s="228" t="str">
        <f t="shared" si="32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3"/>
        <v>0</v>
      </c>
      <c r="AB2387" s="228" t="str">
        <f t="shared" si="32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23"/>
        <v>0</v>
      </c>
      <c r="AB2388" s="228" t="str">
        <f t="shared" si="32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23"/>
        <v>0</v>
      </c>
      <c r="AB2389" s="228" t="str">
        <f t="shared" si="32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23"/>
        <v>0</v>
      </c>
      <c r="AB2390" s="228" t="str">
        <f t="shared" si="32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23"/>
        <v>0</v>
      </c>
      <c r="AB2391" s="228" t="str">
        <f t="shared" si="32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3"/>
        <v>0</v>
      </c>
      <c r="AB2392" s="228" t="str">
        <f t="shared" si="32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3"/>
        <v>0</v>
      </c>
      <c r="AB2393" s="228" t="str">
        <f t="shared" si="32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2"/>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3"/>
        <v>0</v>
      </c>
      <c r="AB2394" s="228" t="str">
        <f t="shared" si="32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2"/>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3"/>
        <v>0</v>
      </c>
      <c r="AB2395" s="228" t="str">
        <f t="shared" si="32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25">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26">IF(AND(C2396="Smelter not listed",OR(LEN(D2396)=0,LEN(E2396)=0)),1,0)</f>
        <v>0</v>
      </c>
      <c r="AB2396" s="228" t="str">
        <f t="shared" ref="AB2396:AB2426" si="327">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6"/>
        <v>0</v>
      </c>
      <c r="AB2397" s="228" t="str">
        <f t="shared" si="32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6"/>
        <v>0</v>
      </c>
      <c r="AB2398" s="228" t="str">
        <f t="shared" si="32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6"/>
        <v>0</v>
      </c>
      <c r="AB2399" s="228" t="str">
        <f t="shared" si="32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6"/>
        <v>0</v>
      </c>
      <c r="AB2400" s="228" t="str">
        <f t="shared" si="32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6"/>
        <v>0</v>
      </c>
      <c r="AB2401" s="228" t="str">
        <f t="shared" si="32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6"/>
        <v>0</v>
      </c>
      <c r="AB2402" s="228" t="str">
        <f t="shared" si="32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6"/>
        <v>0</v>
      </c>
      <c r="AB2403" s="228" t="str">
        <f t="shared" si="32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26"/>
        <v>0</v>
      </c>
      <c r="AB2404" s="228" t="str">
        <f t="shared" si="32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26"/>
        <v>0</v>
      </c>
      <c r="AB2405" s="228" t="str">
        <f t="shared" si="32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26"/>
        <v>0</v>
      </c>
      <c r="AB2406" s="228" t="str">
        <f t="shared" si="32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26"/>
        <v>0</v>
      </c>
      <c r="AB2407" s="228" t="str">
        <f t="shared" si="32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26"/>
        <v>0</v>
      </c>
      <c r="AB2408" s="228" t="str">
        <f t="shared" si="32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26"/>
        <v>0</v>
      </c>
      <c r="AB2409" s="228" t="str">
        <f t="shared" si="32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26"/>
        <v>0</v>
      </c>
      <c r="AB2410" s="228" t="str">
        <f t="shared" si="32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26"/>
        <v>0</v>
      </c>
      <c r="AB2411" s="228" t="str">
        <f t="shared" si="32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26"/>
        <v>0</v>
      </c>
      <c r="AB2412" s="228" t="str">
        <f t="shared" si="32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26"/>
        <v>0</v>
      </c>
      <c r="AB2413" s="228" t="str">
        <f t="shared" si="32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26"/>
        <v>0</v>
      </c>
      <c r="AB2414" s="228" t="str">
        <f t="shared" si="32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26"/>
        <v>0</v>
      </c>
      <c r="AB2415" s="228" t="str">
        <f t="shared" si="32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26"/>
        <v>0</v>
      </c>
      <c r="AB2416" s="228" t="str">
        <f t="shared" si="32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26"/>
        <v>0</v>
      </c>
      <c r="AB2417" s="228" t="str">
        <f t="shared" si="32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26"/>
        <v>0</v>
      </c>
      <c r="AB2418" s="228" t="str">
        <f t="shared" si="32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2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26"/>
        <v>0</v>
      </c>
      <c r="AB2419" s="228" t="str">
        <f t="shared" si="32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2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26"/>
        <v>0</v>
      </c>
      <c r="AB2420" s="228" t="str">
        <f t="shared" si="32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2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26"/>
        <v>0</v>
      </c>
      <c r="AB2421" s="228" t="str">
        <f t="shared" si="32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2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26"/>
        <v>0</v>
      </c>
      <c r="AB2422" s="228" t="str">
        <f t="shared" si="32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2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26"/>
        <v>0</v>
      </c>
      <c r="AB2423" s="228" t="str">
        <f t="shared" si="32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2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26"/>
        <v>0</v>
      </c>
      <c r="AB2424" s="228" t="str">
        <f t="shared" si="32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2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26"/>
        <v>0</v>
      </c>
      <c r="AB2425" s="228" t="str">
        <f t="shared" si="32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2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26"/>
        <v>0</v>
      </c>
      <c r="AB2426" s="228" t="str">
        <f t="shared" si="32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28">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29">IF(AND(C2427="Smelter not listed",OR(LEN(D2427)=0,LEN(E2427)=0)),1,0)</f>
        <v>0</v>
      </c>
      <c r="AB2427" s="228" t="str">
        <f t="shared" ref="AB2427" si="330">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31">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32">IF(AND(C2428="Smelter not listed",OR(LEN(D2428)=0,LEN(E2428)=0)),1,0)</f>
        <v>0</v>
      </c>
      <c r="AB2428" s="228" t="str">
        <f t="shared" ref="AB2428:AB2459" si="333">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32"/>
        <v>0</v>
      </c>
      <c r="AB2429" s="228" t="str">
        <f t="shared" si="333"/>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32"/>
        <v>0</v>
      </c>
      <c r="AB2430" s="228" t="str">
        <f t="shared" si="333"/>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32"/>
        <v>0</v>
      </c>
      <c r="AB2431" s="228" t="str">
        <f t="shared" si="333"/>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32"/>
        <v>0</v>
      </c>
      <c r="AB2432" s="228" t="str">
        <f t="shared" si="333"/>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32"/>
        <v>0</v>
      </c>
      <c r="AB2433" s="228" t="str">
        <f t="shared" si="333"/>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32"/>
        <v>0</v>
      </c>
      <c r="AB2434" s="228" t="str">
        <f t="shared" si="333"/>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32"/>
        <v>0</v>
      </c>
      <c r="AB2435" s="228" t="str">
        <f t="shared" si="333"/>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32"/>
        <v>0</v>
      </c>
      <c r="AB2436" s="228" t="str">
        <f t="shared" si="333"/>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32"/>
        <v>0</v>
      </c>
      <c r="AB2437" s="228" t="str">
        <f t="shared" si="333"/>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32"/>
        <v>0</v>
      </c>
      <c r="AB2438" s="228" t="str">
        <f t="shared" si="333"/>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32"/>
        <v>0</v>
      </c>
      <c r="AB2439" s="228" t="str">
        <f t="shared" si="333"/>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32"/>
        <v>0</v>
      </c>
      <c r="AB2440" s="228" t="str">
        <f t="shared" si="333"/>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32"/>
        <v>0</v>
      </c>
      <c r="AB2441" s="228" t="str">
        <f t="shared" si="333"/>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32"/>
        <v>0</v>
      </c>
      <c r="AB2442" s="228" t="str">
        <f t="shared" si="333"/>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32"/>
        <v>0</v>
      </c>
      <c r="AB2443" s="228" t="str">
        <f t="shared" si="333"/>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32"/>
        <v>0</v>
      </c>
      <c r="AB2444" s="228" t="str">
        <f t="shared" si="333"/>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32"/>
        <v>0</v>
      </c>
      <c r="AB2445" s="228" t="str">
        <f t="shared" si="333"/>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32"/>
        <v>0</v>
      </c>
      <c r="AB2446" s="228" t="str">
        <f t="shared" si="333"/>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32"/>
        <v>0</v>
      </c>
      <c r="AB2447" s="228" t="str">
        <f t="shared" si="333"/>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32"/>
        <v>0</v>
      </c>
      <c r="AB2448" s="228" t="str">
        <f t="shared" si="333"/>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32"/>
        <v>0</v>
      </c>
      <c r="AB2449" s="228" t="str">
        <f t="shared" si="333"/>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32"/>
        <v>0</v>
      </c>
      <c r="AB2450" s="228" t="str">
        <f t="shared" si="333"/>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32"/>
        <v>0</v>
      </c>
      <c r="AB2451" s="228" t="str">
        <f t="shared" si="333"/>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32"/>
        <v>0</v>
      </c>
      <c r="AB2452" s="228" t="str">
        <f t="shared" si="333"/>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1"/>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32"/>
        <v>0</v>
      </c>
      <c r="AB2453" s="228" t="str">
        <f t="shared" si="333"/>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1"/>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32"/>
        <v>0</v>
      </c>
      <c r="AB2454" s="228" t="str">
        <f t="shared" si="333"/>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1"/>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32"/>
        <v>0</v>
      </c>
      <c r="AB2455" s="228" t="str">
        <f t="shared" si="333"/>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1"/>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2"/>
        <v>0</v>
      </c>
      <c r="AB2456" s="228" t="str">
        <f t="shared" si="333"/>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1"/>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2"/>
        <v>0</v>
      </c>
      <c r="AB2457" s="228" t="str">
        <f t="shared" si="333"/>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1"/>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2"/>
        <v>0</v>
      </c>
      <c r="AB2458" s="228" t="str">
        <f t="shared" si="333"/>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1"/>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2"/>
        <v>0</v>
      </c>
      <c r="AB2459" s="228" t="str">
        <f t="shared" si="333"/>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34">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35">IF(AND(C2460="Smelter not listed",OR(LEN(D2460)=0,LEN(E2460)=0)),1,0)</f>
        <v>0</v>
      </c>
      <c r="AB2460" s="228" t="str">
        <f t="shared" ref="AB2460:AB2490" si="336">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5"/>
        <v>0</v>
      </c>
      <c r="AB2461" s="228" t="str">
        <f t="shared" si="336"/>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5"/>
        <v>0</v>
      </c>
      <c r="AB2462" s="228" t="str">
        <f t="shared" si="336"/>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5"/>
        <v>0</v>
      </c>
      <c r="AB2463" s="228" t="str">
        <f t="shared" si="336"/>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5"/>
        <v>0</v>
      </c>
      <c r="AB2464" s="228" t="str">
        <f t="shared" si="336"/>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5"/>
        <v>0</v>
      </c>
      <c r="AB2465" s="228" t="str">
        <f t="shared" si="336"/>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5"/>
        <v>0</v>
      </c>
      <c r="AB2466" s="228" t="str">
        <f t="shared" si="336"/>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5"/>
        <v>0</v>
      </c>
      <c r="AB2467" s="228" t="str">
        <f t="shared" si="336"/>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5"/>
        <v>0</v>
      </c>
      <c r="AB2468" s="228" t="str">
        <f t="shared" si="336"/>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5"/>
        <v>0</v>
      </c>
      <c r="AB2469" s="228" t="str">
        <f t="shared" si="336"/>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35"/>
        <v>0</v>
      </c>
      <c r="AB2470" s="228" t="str">
        <f t="shared" si="336"/>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35"/>
        <v>0</v>
      </c>
      <c r="AB2471" s="228" t="str">
        <f t="shared" si="336"/>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35"/>
        <v>0</v>
      </c>
      <c r="AB2472" s="228" t="str">
        <f t="shared" si="336"/>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35"/>
        <v>0</v>
      </c>
      <c r="AB2473" s="228" t="str">
        <f t="shared" si="336"/>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35"/>
        <v>0</v>
      </c>
      <c r="AB2474" s="228" t="str">
        <f t="shared" si="336"/>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3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35"/>
        <v>0</v>
      </c>
      <c r="AB2475" s="228" t="str">
        <f t="shared" si="336"/>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3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35"/>
        <v>0</v>
      </c>
      <c r="AB2476" s="228" t="str">
        <f t="shared" si="336"/>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3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35"/>
        <v>0</v>
      </c>
      <c r="AB2477" s="228" t="str">
        <f t="shared" si="336"/>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3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35"/>
        <v>0</v>
      </c>
      <c r="AB2478" s="228" t="str">
        <f t="shared" si="336"/>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3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35"/>
        <v>0</v>
      </c>
      <c r="AB2479" s="228" t="str">
        <f t="shared" si="336"/>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3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35"/>
        <v>0</v>
      </c>
      <c r="AB2480" s="228" t="str">
        <f t="shared" si="336"/>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3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35"/>
        <v>0</v>
      </c>
      <c r="AB2481" s="228" t="str">
        <f t="shared" si="336"/>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3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35"/>
        <v>0</v>
      </c>
      <c r="AB2482" s="228" t="str">
        <f t="shared" si="336"/>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3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35"/>
        <v>0</v>
      </c>
      <c r="AB2483" s="228" t="str">
        <f t="shared" si="336"/>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34"/>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35"/>
        <v>0</v>
      </c>
      <c r="AB2484" s="228" t="str">
        <f t="shared" si="336"/>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34"/>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35"/>
        <v>0</v>
      </c>
      <c r="AB2485" s="228" t="str">
        <f t="shared" si="336"/>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34"/>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35"/>
        <v>0</v>
      </c>
      <c r="AB2486" s="228" t="str">
        <f t="shared" si="336"/>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34"/>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35"/>
        <v>0</v>
      </c>
      <c r="AB2487" s="228" t="str">
        <f t="shared" si="336"/>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34"/>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35"/>
        <v>0</v>
      </c>
      <c r="AB2488" s="228" t="str">
        <f t="shared" si="336"/>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34"/>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35"/>
        <v>0</v>
      </c>
      <c r="AB2489" s="228" t="str">
        <f t="shared" si="336"/>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34"/>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35"/>
        <v>0</v>
      </c>
      <c r="AB2490" s="228" t="str">
        <f t="shared" si="336"/>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37">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35"/>
        <v>0</v>
      </c>
      <c r="AB2491" s="228" t="str">
        <f t="shared" ref="AB2491" si="338">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35"/>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39">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40">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4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4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4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40"/>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40"/>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40"/>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40"/>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40"/>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40"/>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40"/>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90FA01E-9CCC-4D67-B830-A27A38C2DA61}"/>
    </customSheetView>
  </customSheetViews>
  <mergeCells count="3">
    <mergeCell ref="J2:O2"/>
    <mergeCell ref="B3:E3"/>
    <mergeCell ref="G3:I3"/>
  </mergeCells>
  <conditionalFormatting sqref="B5:B340 B362:B2504">
    <cfRule type="expression" dxfId="20" priority="1" stopIfTrue="1">
      <formula>IF(B5="",TRUE)</formula>
    </cfRule>
    <cfRule type="expression" dxfId="19" priority="2" stopIfTrue="1">
      <formula>IF(AND(COUNTIF(MetalSmelter,B5&amp;C5)=0,LEN(C5)&gt;0),TRUE,FALSE)</formula>
    </cfRule>
  </conditionalFormatting>
  <conditionalFormatting sqref="C5:C340 C362:C2504">
    <cfRule type="expression" dxfId="16" priority="9" stopIfTrue="1">
      <formula>IF(AND(B5&lt;&gt;"",C5=""),TRUE)</formula>
    </cfRule>
  </conditionalFormatting>
  <conditionalFormatting sqref="D5:D340 D362:D2504">
    <cfRule type="expression" dxfId="15" priority="13" stopIfTrue="1">
      <formula>IF(AND(LEN($C5)&gt;0,AND($C5&lt;&gt;"Smelter Not Listed",ISBLANK($D5))),1,0)</formula>
    </cfRule>
    <cfRule type="expression" dxfId="14" priority="20" stopIfTrue="1">
      <formula>IF(AND(D5="",$C5=$X$4),TRUE)</formula>
    </cfRule>
    <cfRule type="expression" dxfId="13" priority="21" stopIfTrue="1">
      <formula>IF(FIND("!",D5),TRUE)</formula>
    </cfRule>
  </conditionalFormatting>
  <conditionalFormatting sqref="F5:F340 F362:F2504">
    <cfRule type="expression" dxfId="12" priority="5" stopIfTrue="1">
      <formula>IF(AND(LEN($A5)&gt;0,$A5&lt;&gt;$F5),TRUE,FALSE)</formula>
    </cfRule>
  </conditionalFormatting>
  <conditionalFormatting sqref="G5:G340 G362:G2504">
    <cfRule type="expression" dxfId="11" priority="22" stopIfTrue="1">
      <formula>IF(FIND("Enter smelter details",G5),TRUE)</formula>
    </cfRule>
  </conditionalFormatting>
  <conditionalFormatting sqref="R5:R318 E5:E340 E362:E2504 R362:R2504">
    <cfRule type="expression" dxfId="10" priority="7" stopIfTrue="1">
      <formula>IF(AND(E5="",$C5=$X$4),TRUE)</formula>
    </cfRule>
    <cfRule type="expression" dxfId="9" priority="8" stopIfTrue="1">
      <formula>IF(FIND("!",E5),TRUE)</formula>
    </cfRule>
  </conditionalFormatting>
  <conditionalFormatting sqref="R319:R339">
    <cfRule type="expression" dxfId="8" priority="384" stopIfTrue="1">
      <formula>IF(AND(R319="",#REF!=$X$4),TRUE)</formula>
    </cfRule>
    <cfRule type="expression" dxfId="7" priority="385" stopIfTrue="1">
      <formula>IF(FIND("!",R319),TRUE)</formula>
    </cfRule>
  </conditionalFormatting>
  <conditionalFormatting sqref="R340:R361">
    <cfRule type="expression" dxfId="6" priority="382" stopIfTrue="1">
      <formula>IF(AND(R340="",$C319=$X$4),TRUE)</formula>
    </cfRule>
    <cfRule type="expression" dxfId="5" priority="383" stopIfTrue="1">
      <formula>IF(FIND("!",R340),TRUE)</formula>
    </cfRule>
  </conditionalFormatting>
  <dataValidations count="5">
    <dataValidation type="list" allowBlank="1" showInputMessage="1" showErrorMessage="1" sqref="B362:B2504 B5:B340" xr:uid="{00000000-0002-0000-0400-000000000000}">
      <formula1>Metal</formula1>
    </dataValidation>
    <dataValidation allowBlank="1" showErrorMessage="1" sqref="F362:G2504 F5:G340" xr:uid="{00000000-0002-0000-0400-000001000000}"/>
    <dataValidation type="list" showInputMessage="1" showErrorMessage="1" sqref="C362:C2504 C5:C340" xr:uid="{00000000-0002-0000-0400-000002000000}">
      <formula1>SN</formula1>
    </dataValidation>
    <dataValidation type="list" allowBlank="1" showInputMessage="1" showErrorMessage="1" sqref="E362:E2504 E5:E340" xr:uid="{00000000-0002-0000-0400-000003000000}">
      <formula1>CL</formula1>
    </dataValidation>
    <dataValidation type="list" allowBlank="1" showInputMessage="1" showErrorMessage="1" sqref="P362:P2504 P5:P340"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B5:B340 B362:B2504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C5:C340 C362:C2504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68" sqref="C68"/>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24" t="str">
        <f ca="1">OFFSET(L!$C$1,MATCH("Checker"&amp;ADDRESS(ROW(),COLUMN(),4),L!$A:$A,0)-1,SL,,)</f>
        <v>To ensure all required fields have been populated before submitting to your customers review form for any line items highlighted in red</v>
      </c>
      <c r="B1" s="424"/>
      <c r="C1" s="424"/>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GlobTek,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Power Supplies, Power Cords, Battery Packs, Chargers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Dave Duff</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doxrequest@globtek.us</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+1 201-784-1000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David Duff</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dduff@globtek.us</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46112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http://www.globtek.us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26" t="str">
        <f ca="1">OFFSET(L!$C$1,MATCH("Product List"&amp;ADDRESS(ROW(),COLUMN(),4),L!$A:$A,0)-1,SL,,)</f>
        <v>Completion required only if reporting level "Product (or List of Products)" selected on the 'Declaration' worksheet.</v>
      </c>
      <c r="B1" s="427"/>
      <c r="C1" s="427"/>
      <c r="D1" s="42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25" t="s">
        <v>869</v>
      </c>
      <c r="C4" s="425"/>
      <c r="D4" s="425"/>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28" t="str">
        <f ca="1">OFFSET(L!$C$1,MATCH("General"&amp;"Cpy",L!$A:$A,0)-1,SL,,)</f>
        <v>© 2025 Responsible Minerals Initiative. All rights reserved.</v>
      </c>
      <c r="C2006" s="428"/>
      <c r="D2006" s="428"/>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2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9"/>
      <c r="C1" s="429"/>
      <c r="D1" s="429"/>
      <c r="E1" s="429"/>
      <c r="F1" s="429"/>
      <c r="G1" s="429"/>
    </row>
    <row r="2" spans="1:11">
      <c r="A2" s="430"/>
      <c r="B2" s="430"/>
      <c r="C2" s="430"/>
      <c r="D2" s="430"/>
      <c r="E2" s="430"/>
      <c r="F2" s="430"/>
      <c r="G2" s="430"/>
      <c r="H2" s="430"/>
      <c r="I2" s="430"/>
    </row>
    <row r="3" spans="1:11">
      <c r="A3" s="430"/>
      <c r="B3" s="430"/>
      <c r="C3" s="430"/>
      <c r="D3" s="430"/>
      <c r="E3" s="430"/>
      <c r="F3" s="430"/>
      <c r="G3" s="430"/>
      <c r="H3" s="430"/>
      <c r="I3" s="43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Dave D. djd Duff</cp:lastModifiedBy>
  <cp:lastPrinted>2015-04-21T20:47:43Z</cp:lastPrinted>
  <dcterms:created xsi:type="dcterms:W3CDTF">2010-06-21T21:00:23Z</dcterms:created>
  <dcterms:modified xsi:type="dcterms:W3CDTF">2026-03-31T16:13:33Z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