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5" l="1"/>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31" i="5" s="1"/>
  <c r="C4"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B51" i="6" s="1"/>
  <c r="G51" i="6" s="1"/>
  <c r="B15" i="6"/>
  <c r="B14" i="6"/>
  <c r="G14" i="6"/>
  <c r="H14" i="6" s="1"/>
  <c r="H13" i="6"/>
  <c r="B12" i="6"/>
  <c r="G12" i="6"/>
  <c r="H12" i="6"/>
  <c r="D12" i="6" s="1"/>
  <c r="B11" i="6"/>
  <c r="G11" i="6"/>
  <c r="H11" i="6" s="1"/>
  <c r="D11" i="6" s="1"/>
  <c r="G9" i="6"/>
  <c r="H9" i="6" s="1"/>
  <c r="D9" i="6" s="1"/>
  <c r="B8" i="6"/>
  <c r="G8" i="6" s="1"/>
  <c r="H8" i="6" s="1"/>
  <c r="D8" i="6" s="1"/>
  <c r="B7" i="6"/>
  <c r="G7" i="6"/>
  <c r="H7" i="6" s="1"/>
  <c r="D7" i="6" s="1"/>
  <c r="B6" i="6"/>
  <c r="G6" i="6" s="1"/>
  <c r="B5" i="6"/>
  <c r="G5" i="6" s="1"/>
  <c r="H5" i="6" s="1"/>
  <c r="D5"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B90" i="4"/>
  <c r="H67" i="4"/>
  <c r="P47" i="4"/>
  <c r="B47" i="4" s="1"/>
  <c r="A32" i="6" s="1"/>
  <c r="P46" i="4"/>
  <c r="P45" i="4"/>
  <c r="P44" i="4"/>
  <c r="B44" i="4" s="1"/>
  <c r="A29" i="6" s="1"/>
  <c r="P43" i="4"/>
  <c r="Q43" i="4"/>
  <c r="P41" i="4"/>
  <c r="P40" i="4"/>
  <c r="B40" i="4" s="1"/>
  <c r="B70" i="4" s="1"/>
  <c r="A51" i="6" s="1"/>
  <c r="P39" i="4"/>
  <c r="B39" i="4" s="1"/>
  <c r="A25" i="6" s="1"/>
  <c r="P38" i="4"/>
  <c r="P37" i="4"/>
  <c r="Q37" i="4" s="1"/>
  <c r="P35" i="4"/>
  <c r="P34" i="4"/>
  <c r="P33" i="4"/>
  <c r="P32" i="4"/>
  <c r="P31" i="4"/>
  <c r="Q31" i="4" s="1"/>
  <c r="P29" i="4"/>
  <c r="B29" i="4" s="1"/>
  <c r="A17" i="6" s="1"/>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B20" i="6"/>
  <c r="B30" i="6" s="1"/>
  <c r="G3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21" i="6" s="1"/>
  <c r="B19"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25" i="6"/>
  <c r="G25" i="6"/>
  <c r="B35" i="6"/>
  <c r="G35" i="6" s="1"/>
  <c r="B39" i="6"/>
  <c r="G39" i="6" s="1"/>
  <c r="H39" i="6" s="1"/>
  <c r="D39" i="6" s="1"/>
  <c r="F24" i="6"/>
  <c r="F44" i="6" s="1"/>
  <c r="B44" i="6"/>
  <c r="G44" i="6"/>
  <c r="B49" i="6"/>
  <c r="G49" i="6" s="1"/>
  <c r="H49" i="6" s="1"/>
  <c r="D49" i="6" s="1"/>
  <c r="B34" i="6"/>
  <c r="G34" i="6" s="1"/>
  <c r="B29" i="6"/>
  <c r="G29" i="6" s="1"/>
  <c r="B24" i="6"/>
  <c r="G24" i="6" s="1"/>
  <c r="H24" i="6" s="1"/>
  <c r="D24" i="6" s="1"/>
  <c r="G19" i="6"/>
  <c r="H19" i="6" s="1"/>
  <c r="D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5" i="6"/>
  <c r="G45"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S599" i="5"/>
  <c r="S611" i="5"/>
  <c r="S601" i="5"/>
  <c r="S600" i="5"/>
  <c r="S382" i="5"/>
  <c r="S533" i="5"/>
  <c r="S355" i="5"/>
  <c r="S602" i="5"/>
  <c r="S603" i="5"/>
  <c r="S605" i="5"/>
  <c r="S607" i="5"/>
  <c r="S31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38" i="5" l="1"/>
  <c r="C37" i="5"/>
  <c r="C36" i="5"/>
  <c r="B38" i="5"/>
  <c r="B37" i="5"/>
  <c r="B36" i="5"/>
  <c r="C35" i="5"/>
  <c r="C34" i="5"/>
  <c r="B35" i="5"/>
  <c r="C33" i="5"/>
  <c r="B34" i="5"/>
  <c r="B33" i="5"/>
  <c r="C32" i="5"/>
  <c r="B32" i="5"/>
  <c r="C31" i="5"/>
  <c r="B5" i="5"/>
  <c r="B30" i="5"/>
  <c r="C30" i="5"/>
  <c r="C29" i="5"/>
  <c r="C28" i="5"/>
  <c r="B29" i="5"/>
  <c r="B28" i="5"/>
  <c r="C27" i="5"/>
  <c r="C26" i="5"/>
  <c r="C25" i="5"/>
  <c r="B27" i="5"/>
  <c r="C24" i="5"/>
  <c r="B26" i="5"/>
  <c r="B25" i="5"/>
  <c r="B24" i="5"/>
  <c r="C23" i="5"/>
  <c r="C22" i="5"/>
  <c r="B23" i="5"/>
  <c r="C21" i="5"/>
  <c r="B22" i="5"/>
  <c r="B21" i="5"/>
  <c r="C20" i="5"/>
  <c r="B20" i="5"/>
  <c r="C19" i="5"/>
  <c r="C18" i="5"/>
  <c r="C17" i="5"/>
  <c r="B19" i="5"/>
  <c r="B18" i="5"/>
  <c r="B17" i="5"/>
  <c r="C16" i="5"/>
  <c r="B16" i="5"/>
  <c r="C15" i="5"/>
  <c r="B15" i="5"/>
  <c r="C14" i="5"/>
  <c r="B14" i="5"/>
  <c r="C13" i="5"/>
  <c r="B13" i="5"/>
  <c r="C12" i="5"/>
  <c r="B12" i="5"/>
  <c r="C11" i="5"/>
  <c r="C10" i="5"/>
  <c r="B11" i="5"/>
  <c r="C9" i="5"/>
  <c r="B10" i="5"/>
  <c r="B9" i="5"/>
  <c r="C8" i="5"/>
  <c r="B8" i="5"/>
  <c r="C7" i="5"/>
  <c r="B7" i="5"/>
  <c r="C6" i="5"/>
  <c r="B6" i="5"/>
  <c r="C5" i="5"/>
  <c r="H44" i="6"/>
  <c r="D44" i="6" s="1"/>
  <c r="B36" i="6"/>
  <c r="G36" i="6" s="1"/>
  <c r="F25" i="6"/>
  <c r="H29" i="6"/>
  <c r="D29" i="6" s="1"/>
  <c r="F65" i="6"/>
  <c r="F34" i="6"/>
  <c r="H34" i="6" s="1"/>
  <c r="D34" i="6" s="1"/>
  <c r="B22" i="6"/>
  <c r="B42" i="6" s="1"/>
  <c r="G42" i="6" s="1"/>
  <c r="G17" i="6"/>
  <c r="H17" i="6" s="1"/>
  <c r="C17" i="6" s="1"/>
  <c r="F22" i="6"/>
  <c r="B83" i="4"/>
  <c r="A59" i="6" s="1"/>
  <c r="B37" i="4"/>
  <c r="A23" i="6" s="1"/>
  <c r="B89" i="4"/>
  <c r="A63" i="6" s="1"/>
  <c r="B55" i="4"/>
  <c r="A38" i="6" s="1"/>
  <c r="F26" i="6"/>
  <c r="F21" i="6"/>
  <c r="H21" i="6" s="1"/>
  <c r="D21" i="6" s="1"/>
  <c r="B26" i="6"/>
  <c r="G26" i="6" s="1"/>
  <c r="G16" i="6"/>
  <c r="H16" i="6" s="1"/>
  <c r="B46" i="6"/>
  <c r="G46" i="6" s="1"/>
  <c r="B31" i="6"/>
  <c r="G31" i="6" s="1"/>
  <c r="C16" i="6"/>
  <c r="B41" i="6"/>
  <c r="G41" i="6" s="1"/>
  <c r="D15" i="6"/>
  <c r="B50" i="6"/>
  <c r="G50" i="6" s="1"/>
  <c r="C15" i="6"/>
  <c r="G20" i="6"/>
  <c r="H20" i="6" s="1"/>
  <c r="B40" i="6"/>
  <c r="G40" i="6" s="1"/>
  <c r="F30" i="6"/>
  <c r="H30" i="6" s="1"/>
  <c r="D30" i="6" s="1"/>
  <c r="F50" i="6"/>
  <c r="B67" i="4"/>
  <c r="A48" i="6" s="1"/>
  <c r="K65" i="6"/>
  <c r="D14" i="6"/>
  <c r="B81" i="4"/>
  <c r="A58" i="6" s="1"/>
  <c r="B75" i="4"/>
  <c r="A54" i="6" s="1"/>
  <c r="C19" i="6"/>
  <c r="B87" i="4"/>
  <c r="A62" i="6" s="1"/>
  <c r="B31" i="4"/>
  <c r="A18" i="6" s="1"/>
  <c r="B85" i="4"/>
  <c r="A60" i="6" s="1"/>
  <c r="C39" i="6"/>
  <c r="B79" i="4"/>
  <c r="A57" i="6" s="1"/>
  <c r="C49" i="6"/>
  <c r="C24" i="6"/>
  <c r="B49" i="4"/>
  <c r="A33" i="6" s="1"/>
  <c r="B61" i="4"/>
  <c r="A43" i="6" s="1"/>
  <c r="B77" i="4"/>
  <c r="A55" i="6" s="1"/>
  <c r="B43" i="4"/>
  <c r="A28" i="6" s="1"/>
  <c r="C14" i="6"/>
  <c r="C44" i="6"/>
  <c r="C29" i="6"/>
  <c r="C12" i="6"/>
  <c r="C11" i="6"/>
  <c r="C10" i="6"/>
  <c r="G37" i="4"/>
  <c r="C9" i="6"/>
  <c r="A16" i="6"/>
  <c r="C8" i="6"/>
  <c r="G67" i="4"/>
  <c r="G43" i="4"/>
  <c r="G31" i="4"/>
  <c r="D67" i="4"/>
  <c r="C7" i="6"/>
  <c r="A14" i="6"/>
  <c r="G49" i="4"/>
  <c r="G55" i="4"/>
  <c r="G74" i="4"/>
  <c r="B63" i="4"/>
  <c r="A45" i="6" s="1"/>
  <c r="F64" i="6"/>
  <c r="B64" i="4"/>
  <c r="A46" i="6" s="1"/>
  <c r="A26" i="6"/>
  <c r="F6" i="6"/>
  <c r="H6" i="6" s="1"/>
  <c r="D6" i="6" s="1"/>
  <c r="B50" i="4"/>
  <c r="A34" i="6" s="1"/>
  <c r="C5" i="6"/>
  <c r="D4" i="6"/>
  <c r="C4" i="6"/>
  <c r="B59" i="4"/>
  <c r="A42" i="6" s="1"/>
  <c r="D43" i="4"/>
  <c r="B71" i="4"/>
  <c r="A52" i="6" s="1"/>
  <c r="B69" i="4"/>
  <c r="A50" i="6" s="1"/>
  <c r="D37" i="4"/>
  <c r="B33" i="4"/>
  <c r="A20" i="6" s="1"/>
  <c r="B51" i="4"/>
  <c r="A35" i="6" s="1"/>
  <c r="D74" i="4"/>
  <c r="B65" i="4"/>
  <c r="A47" i="6" s="1"/>
  <c r="B35" i="4"/>
  <c r="A22" i="6" s="1"/>
  <c r="D31" i="4"/>
  <c r="B53" i="4"/>
  <c r="A37" i="6" s="1"/>
  <c r="B57" i="4"/>
  <c r="A40" i="6" s="1"/>
  <c r="G64" i="6"/>
  <c r="B56" i="4"/>
  <c r="A39" i="6" s="1"/>
  <c r="A24" i="6"/>
  <c r="B68" i="4"/>
  <c r="A49" i="6" s="1"/>
  <c r="B52" i="4"/>
  <c r="A36" i="6" s="1"/>
  <c r="B58" i="4"/>
  <c r="A41" i="6" s="1"/>
  <c r="D61" i="4"/>
  <c r="D49" i="4"/>
  <c r="AB38" i="5" l="1"/>
  <c r="V38" i="5"/>
  <c r="V37" i="5"/>
  <c r="AB37" i="5"/>
  <c r="AB36" i="5"/>
  <c r="V36" i="5"/>
  <c r="AB35" i="5"/>
  <c r="V35" i="5"/>
  <c r="G35" i="5" s="1"/>
  <c r="V34" i="5"/>
  <c r="AB34" i="5"/>
  <c r="AB33" i="5"/>
  <c r="V33" i="5"/>
  <c r="AB32" i="5"/>
  <c r="V32" i="5"/>
  <c r="G32" i="5" s="1"/>
  <c r="AB5" i="5"/>
  <c r="V31" i="5"/>
  <c r="AB31" i="5"/>
  <c r="AB30" i="5"/>
  <c r="V30" i="5"/>
  <c r="AB29" i="5"/>
  <c r="V29" i="5"/>
  <c r="AB28" i="5"/>
  <c r="V28" i="5"/>
  <c r="AB27" i="5"/>
  <c r="V27" i="5"/>
  <c r="AB26" i="5"/>
  <c r="V26" i="5"/>
  <c r="V25" i="5"/>
  <c r="AB25" i="5"/>
  <c r="AB24" i="5"/>
  <c r="V24" i="5"/>
  <c r="AB23" i="5"/>
  <c r="V23" i="5"/>
  <c r="AB22" i="5"/>
  <c r="V22" i="5"/>
  <c r="AB21" i="5"/>
  <c r="V21" i="5"/>
  <c r="AB20" i="5"/>
  <c r="V20" i="5"/>
  <c r="G20" i="5" s="1"/>
  <c r="AB19" i="5"/>
  <c r="V19" i="5"/>
  <c r="G19" i="5" s="1"/>
  <c r="AB18" i="5"/>
  <c r="V18" i="5"/>
  <c r="AB17" i="5"/>
  <c r="V17" i="5"/>
  <c r="AB16" i="5"/>
  <c r="V16" i="5"/>
  <c r="G16" i="5" s="1"/>
  <c r="AB15" i="5"/>
  <c r="V15" i="5"/>
  <c r="G15" i="5" s="1"/>
  <c r="AB14" i="5"/>
  <c r="V14" i="5"/>
  <c r="G14" i="5" s="1"/>
  <c r="AB13" i="5"/>
  <c r="V13" i="5"/>
  <c r="G13" i="5" s="1"/>
  <c r="AB12" i="5"/>
  <c r="V12" i="5"/>
  <c r="G12" i="5" s="1"/>
  <c r="AB11" i="5"/>
  <c r="V11" i="5"/>
  <c r="G11" i="5" s="1"/>
  <c r="AB10" i="5"/>
  <c r="V10" i="5"/>
  <c r="F69" i="6"/>
  <c r="C69" i="6" s="1"/>
  <c r="V9" i="5"/>
  <c r="AB9" i="5"/>
  <c r="AB8" i="5"/>
  <c r="V8" i="5"/>
  <c r="AB7" i="5"/>
  <c r="V7" i="5"/>
  <c r="AB6" i="5"/>
  <c r="V6" i="5"/>
  <c r="G6" i="5" s="1"/>
  <c r="V5" i="5"/>
  <c r="G5" i="5" s="1"/>
  <c r="C34" i="6"/>
  <c r="B32" i="6"/>
  <c r="G32" i="6" s="1"/>
  <c r="B37" i="6"/>
  <c r="G37" i="6" s="1"/>
  <c r="F27" i="6"/>
  <c r="F66" i="6"/>
  <c r="F45" i="6"/>
  <c r="H45" i="6" s="1"/>
  <c r="F35" i="6"/>
  <c r="H35" i="6" s="1"/>
  <c r="F40" i="6"/>
  <c r="H40" i="6" s="1"/>
  <c r="H25" i="6"/>
  <c r="B2" i="6"/>
  <c r="C2" i="6"/>
  <c r="F42" i="6"/>
  <c r="H42" i="6" s="1"/>
  <c r="F52" i="6"/>
  <c r="F47" i="6"/>
  <c r="F37" i="6"/>
  <c r="H37" i="6" s="1"/>
  <c r="F68" i="6"/>
  <c r="F32" i="6"/>
  <c r="B47" i="6"/>
  <c r="G47" i="6" s="1"/>
  <c r="B52" i="6"/>
  <c r="G52" i="6" s="1"/>
  <c r="G22" i="6"/>
  <c r="B27" i="6"/>
  <c r="G27" i="6" s="1"/>
  <c r="H27" i="6" s="1"/>
  <c r="H22" i="6"/>
  <c r="K68" i="6"/>
  <c r="D17" i="6"/>
  <c r="K67" i="6"/>
  <c r="D16" i="6"/>
  <c r="F67" i="6"/>
  <c r="H26" i="6"/>
  <c r="F46" i="6"/>
  <c r="H46" i="6" s="1"/>
  <c r="F31" i="6"/>
  <c r="H31" i="6" s="1"/>
  <c r="F51" i="6"/>
  <c r="H51" i="6" s="1"/>
  <c r="F36" i="6"/>
  <c r="H36" i="6" s="1"/>
  <c r="F41" i="6"/>
  <c r="H41" i="6" s="1"/>
  <c r="F54" i="6"/>
  <c r="F55" i="6" s="1"/>
  <c r="C21" i="6"/>
  <c r="D20" i="6"/>
  <c r="C20" i="6"/>
  <c r="K66" i="6"/>
  <c r="C30" i="6"/>
  <c r="H50" i="6"/>
  <c r="C6" i="6"/>
  <c r="B64" i="6"/>
  <c r="H64" i="6"/>
  <c r="E38" i="5" l="1"/>
  <c r="I38" i="5"/>
  <c r="F38" i="5"/>
  <c r="J38" i="5"/>
  <c r="R38" i="5"/>
  <c r="H38" i="5"/>
  <c r="G38" i="5"/>
  <c r="I37" i="5"/>
  <c r="J37" i="5"/>
  <c r="G37" i="5"/>
  <c r="F37" i="5"/>
  <c r="H37" i="5"/>
  <c r="R37" i="5"/>
  <c r="E37" i="5"/>
  <c r="R36" i="5"/>
  <c r="J36" i="5"/>
  <c r="H36" i="5"/>
  <c r="F36" i="5"/>
  <c r="G36" i="5"/>
  <c r="I36" i="5"/>
  <c r="E36" i="5"/>
  <c r="E35" i="5"/>
  <c r="H35" i="5"/>
  <c r="R35" i="5"/>
  <c r="F35" i="5"/>
  <c r="J35" i="5"/>
  <c r="I35" i="5"/>
  <c r="H34" i="5"/>
  <c r="E34" i="5"/>
  <c r="J34" i="5"/>
  <c r="R34" i="5"/>
  <c r="I34" i="5"/>
  <c r="F34" i="5"/>
  <c r="G34" i="5"/>
  <c r="I33" i="5"/>
  <c r="F33" i="5"/>
  <c r="J33" i="5"/>
  <c r="R33" i="5"/>
  <c r="G33" i="5"/>
  <c r="H33" i="5"/>
  <c r="E33" i="5"/>
  <c r="I32" i="5"/>
  <c r="R32" i="5"/>
  <c r="F32" i="5"/>
  <c r="E32" i="5"/>
  <c r="H32" i="5"/>
  <c r="J32" i="5"/>
  <c r="I31" i="5"/>
  <c r="F31" i="5"/>
  <c r="J31" i="5"/>
  <c r="E31" i="5"/>
  <c r="R31" i="5"/>
  <c r="H31" i="5"/>
  <c r="G31" i="5"/>
  <c r="H30" i="5"/>
  <c r="I30" i="5"/>
  <c r="R30" i="5"/>
  <c r="E30" i="5"/>
  <c r="F30" i="5"/>
  <c r="J30" i="5"/>
  <c r="G30" i="5"/>
  <c r="J29" i="5"/>
  <c r="G29" i="5"/>
  <c r="R29" i="5"/>
  <c r="F29" i="5"/>
  <c r="H29" i="5"/>
  <c r="E29" i="5"/>
  <c r="I29" i="5"/>
  <c r="G65" i="6"/>
  <c r="H65" i="6" s="1"/>
  <c r="D65" i="6" s="1"/>
  <c r="F28" i="5"/>
  <c r="H28" i="5"/>
  <c r="E28" i="5"/>
  <c r="R28" i="5"/>
  <c r="J28" i="5"/>
  <c r="I28" i="5"/>
  <c r="G28" i="5"/>
  <c r="I27" i="5"/>
  <c r="J27" i="5"/>
  <c r="E27" i="5"/>
  <c r="H27" i="5"/>
  <c r="F27" i="5"/>
  <c r="R27" i="5"/>
  <c r="G27" i="5"/>
  <c r="H26" i="5"/>
  <c r="G26" i="5"/>
  <c r="I26" i="5"/>
  <c r="J26" i="5"/>
  <c r="R26" i="5"/>
  <c r="F26" i="5"/>
  <c r="E26" i="5"/>
  <c r="G66" i="6"/>
  <c r="H66" i="6" s="1"/>
  <c r="C66" i="6" s="1"/>
  <c r="E25" i="5"/>
  <c r="J25" i="5"/>
  <c r="I25" i="5"/>
  <c r="R25" i="5"/>
  <c r="H25" i="5"/>
  <c r="F25" i="5"/>
  <c r="G25" i="5"/>
  <c r="I24" i="5"/>
  <c r="G24" i="5"/>
  <c r="E24" i="5"/>
  <c r="J24" i="5"/>
  <c r="H24" i="5"/>
  <c r="F24" i="5"/>
  <c r="R24" i="5"/>
  <c r="R23" i="5"/>
  <c r="F23" i="5"/>
  <c r="J23" i="5"/>
  <c r="H23" i="5"/>
  <c r="E23" i="5"/>
  <c r="I23" i="5"/>
  <c r="G23" i="5"/>
  <c r="E22" i="5"/>
  <c r="H22" i="5"/>
  <c r="F22" i="5"/>
  <c r="I22" i="5"/>
  <c r="G22" i="5"/>
  <c r="J22" i="5"/>
  <c r="R22" i="5"/>
  <c r="E21" i="5"/>
  <c r="H21" i="5"/>
  <c r="J21" i="5"/>
  <c r="F21" i="5"/>
  <c r="I21" i="5"/>
  <c r="R21" i="5"/>
  <c r="G21" i="5"/>
  <c r="H20" i="5"/>
  <c r="J20" i="5"/>
  <c r="F20" i="5"/>
  <c r="R20" i="5"/>
  <c r="I20" i="5"/>
  <c r="E20" i="5"/>
  <c r="I19" i="5"/>
  <c r="F19" i="5"/>
  <c r="H19" i="5"/>
  <c r="E19" i="5"/>
  <c r="R19" i="5"/>
  <c r="J19" i="5"/>
  <c r="F18" i="5"/>
  <c r="I18" i="5"/>
  <c r="J18" i="5"/>
  <c r="R18" i="5"/>
  <c r="H18" i="5"/>
  <c r="E18" i="5"/>
  <c r="G18" i="5"/>
  <c r="F17" i="5"/>
  <c r="H17" i="5"/>
  <c r="I17" i="5"/>
  <c r="J17" i="5"/>
  <c r="R17" i="5"/>
  <c r="G17" i="5"/>
  <c r="E17" i="5"/>
  <c r="R16" i="5"/>
  <c r="I16" i="5"/>
  <c r="H16" i="5"/>
  <c r="E16" i="5"/>
  <c r="J16" i="5"/>
  <c r="F16" i="5"/>
  <c r="J15" i="5"/>
  <c r="H15" i="5"/>
  <c r="I15" i="5"/>
  <c r="R15" i="5"/>
  <c r="E15" i="5"/>
  <c r="F15" i="5"/>
  <c r="E14" i="5"/>
  <c r="J14" i="5"/>
  <c r="F14" i="5"/>
  <c r="I14" i="5"/>
  <c r="H14" i="5"/>
  <c r="R14" i="5"/>
  <c r="R13" i="5"/>
  <c r="H13" i="5"/>
  <c r="E13" i="5"/>
  <c r="J13" i="5"/>
  <c r="I13" i="5"/>
  <c r="F13" i="5"/>
  <c r="H12" i="5"/>
  <c r="I12" i="5"/>
  <c r="F12" i="5"/>
  <c r="J12" i="5"/>
  <c r="E12" i="5"/>
  <c r="R12" i="5"/>
  <c r="G68" i="6"/>
  <c r="H68" i="6" s="1"/>
  <c r="D68" i="6" s="1"/>
  <c r="F11" i="5"/>
  <c r="I11" i="5"/>
  <c r="R11" i="5"/>
  <c r="E11" i="5"/>
  <c r="H11" i="5"/>
  <c r="J11" i="5"/>
  <c r="I10" i="5"/>
  <c r="R10" i="5"/>
  <c r="F10" i="5"/>
  <c r="J10" i="5"/>
  <c r="E10" i="5"/>
  <c r="H10" i="5"/>
  <c r="G10" i="5"/>
  <c r="G67" i="6"/>
  <c r="H67" i="6" s="1"/>
  <c r="C67" i="6" s="1"/>
  <c r="F9" i="5"/>
  <c r="J9" i="5"/>
  <c r="G9" i="5"/>
  <c r="I9" i="5"/>
  <c r="H9" i="5"/>
  <c r="R9" i="5"/>
  <c r="E9" i="5"/>
  <c r="R8" i="5"/>
  <c r="H8" i="5"/>
  <c r="J8" i="5"/>
  <c r="I8" i="5"/>
  <c r="E8" i="5"/>
  <c r="F8" i="5"/>
  <c r="G8" i="5"/>
  <c r="H7" i="5"/>
  <c r="R7" i="5"/>
  <c r="I7" i="5"/>
  <c r="F7" i="5"/>
  <c r="J7" i="5"/>
  <c r="E7" i="5"/>
  <c r="G7" i="5"/>
  <c r="E6" i="5"/>
  <c r="H6" i="5"/>
  <c r="J6" i="5"/>
  <c r="R6" i="5"/>
  <c r="I6" i="5"/>
  <c r="F6" i="5"/>
  <c r="J5" i="5"/>
  <c r="R5" i="5"/>
  <c r="E5" i="5"/>
  <c r="F5" i="5"/>
  <c r="I5" i="5"/>
  <c r="H5" i="5"/>
  <c r="H32" i="6"/>
  <c r="D32" i="6" s="1"/>
  <c r="D40" i="6"/>
  <c r="C40" i="6"/>
  <c r="D25" i="6"/>
  <c r="C25" i="6"/>
  <c r="D35" i="6"/>
  <c r="C35" i="6"/>
  <c r="D45" i="6"/>
  <c r="C45" i="6"/>
  <c r="F59" i="6"/>
  <c r="H59" i="6" s="1"/>
  <c r="D42" i="6"/>
  <c r="C42" i="6"/>
  <c r="H54" i="6"/>
  <c r="C54" i="6" s="1"/>
  <c r="F58" i="6"/>
  <c r="H58" i="6" s="1"/>
  <c r="D58" i="6" s="1"/>
  <c r="D27" i="6"/>
  <c r="C27" i="6"/>
  <c r="D37" i="6"/>
  <c r="C37" i="6"/>
  <c r="H47" i="6"/>
  <c r="F62" i="6"/>
  <c r="H62" i="6" s="1"/>
  <c r="C62" i="6" s="1"/>
  <c r="D22" i="6"/>
  <c r="C22" i="6"/>
  <c r="F60" i="6"/>
  <c r="H60" i="6" s="1"/>
  <c r="D60" i="6" s="1"/>
  <c r="H52" i="6"/>
  <c r="D51" i="6"/>
  <c r="C51" i="6"/>
  <c r="D31" i="6"/>
  <c r="C31" i="6"/>
  <c r="F57" i="6"/>
  <c r="H57" i="6" s="1"/>
  <c r="C57" i="6" s="1"/>
  <c r="D26" i="6"/>
  <c r="C26" i="6"/>
  <c r="D46" i="6"/>
  <c r="C46" i="6"/>
  <c r="F63" i="6"/>
  <c r="H63" i="6" s="1"/>
  <c r="D63" i="6" s="1"/>
  <c r="D36" i="6"/>
  <c r="C36" i="6"/>
  <c r="D41" i="6"/>
  <c r="C41" i="6"/>
  <c r="H55" i="6"/>
  <c r="F56" i="6"/>
  <c r="H56" i="6" s="1"/>
  <c r="D50" i="6"/>
  <c r="C50" i="6"/>
  <c r="D59" i="6"/>
  <c r="C59" i="6"/>
  <c r="C64" i="6"/>
  <c r="D64" i="6"/>
  <c r="X38" i="5" l="1"/>
  <c r="X37" i="5"/>
  <c r="X36" i="5"/>
  <c r="X35" i="5"/>
  <c r="X34" i="5"/>
  <c r="X33" i="5"/>
  <c r="X32" i="5"/>
  <c r="X31" i="5"/>
  <c r="X30" i="5"/>
  <c r="X29" i="5"/>
  <c r="C65" i="6"/>
  <c r="X28" i="5"/>
  <c r="X27" i="5"/>
  <c r="X26" i="5"/>
  <c r="X25" i="5"/>
  <c r="X24" i="5"/>
  <c r="X23" i="5"/>
  <c r="X22" i="5"/>
  <c r="X21" i="5"/>
  <c r="X20" i="5"/>
  <c r="X19" i="5"/>
  <c r="X18" i="5"/>
  <c r="X17" i="5"/>
  <c r="X16" i="5"/>
  <c r="X15" i="5"/>
  <c r="X14" i="5"/>
  <c r="D66" i="6"/>
  <c r="X13" i="5"/>
  <c r="X12" i="5"/>
  <c r="X11" i="5"/>
  <c r="X10" i="5"/>
  <c r="X9" i="5"/>
  <c r="C68" i="6"/>
  <c r="X8" i="5"/>
  <c r="D67" i="6"/>
  <c r="X7" i="5"/>
  <c r="X6" i="5"/>
  <c r="X5" i="5"/>
  <c r="G69" i="6" a="1"/>
  <c r="G69" i="6" s="1"/>
  <c r="H69" i="6" s="1"/>
  <c r="H70" i="6" s="1"/>
  <c r="D2" i="6" s="1"/>
  <c r="C32" i="6"/>
  <c r="D54" i="6"/>
  <c r="C60" i="6"/>
  <c r="C63" i="6"/>
  <c r="C58" i="6"/>
  <c r="D62" i="6"/>
  <c r="D57" i="6"/>
  <c r="D47" i="6"/>
  <c r="C47" i="6"/>
  <c r="D52" i="6"/>
  <c r="C52" i="6"/>
  <c r="D56" i="6"/>
  <c r="C56" i="6"/>
  <c r="D55" i="6"/>
  <c r="C55" i="6"/>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<sst xmlns="http://schemas.openxmlformats.org/spreadsheetml/2006/main" count="22378" uniqueCount="15807">
  <si>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</si>
  <si>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</si>
  <si>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</si>
  <si>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</si>
  <si>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</si>
  <si>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</si>
  <si>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</si>
  <si>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</si>
  <si>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</si>
  <si>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</si>
  <si>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</si>
  <si>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</si>
  <si>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</si>
  <si>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</si>
  <si>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</si>
  <si>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</si>
  <si>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</si>
  <si>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</si>
  <si>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</si>
  <si>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</si>
  <si>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</si>
  <si>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</si>
  <si>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</si>
  <si>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</si>
  <si>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</si>
  <si>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</si>
  <si>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</si>
  <si>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</si>
  <si>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</si>
  <si>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</si>
  <si>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</si>
  <si>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</si>
  <si>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</si>
  <si>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</si>
  <si>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</si>
  <si>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</si>
  <si>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</si>
  <si>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</si>
  <si>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</si>
  <si>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</si>
  <si>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</si>
  <si>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</si>
  <si>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</si>
  <si>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</si>
  <si>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</si>
  <si>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</si>
  <si>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</si>
  <si>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</si>
  <si>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</si>
  <si>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</si>
  <si>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</si>
  <si>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</si>
  <si>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</si>
  <si>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</si>
  <si>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</si>
  <si>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</si>
  <si>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</si>
  <si>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</si>
  <si>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</si>
  <si>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</si>
  <si>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</si>
  <si>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</si>
  <si>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</si>
  <si>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</si>
  <si>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</si>
  <si>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</si>
  <si>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</si>
  <si>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</si>
  <si>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</si>
  <si>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</si>
  <si>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</si>
  <si>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</si>
  <si>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</si>
  <si>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</si>
  <si>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</si>
  <si>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</si>
  <si>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</si>
  <si>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</si>
  <si>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</si>
  <si>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</si>
  <si>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</si>
  <si>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</si>
  <si>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</si>
  <si>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</si>
  <si>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</si>
  <si>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</si>
  <si>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</si>
  <si>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</si>
  <si>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</si>
  <si>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</si>
  <si>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</si>
  <si>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</si>
  <si>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</si>
  <si>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</si>
  <si>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</si>
  <si>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</si>
  <si>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</si>
  <si>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</si>
  <si>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</si>
  <si>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</si>
  <si>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</si>
  <si>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</si>
  <si>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</si>
  <si>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</si>
  <si>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</si>
  <si>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</si>
  <si>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</si>
  <si>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</si>
  <si>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</si>
  <si>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</si>
  <si>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</si>
  <si>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</si>
  <si>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</si>
  <si>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</si>
  <si>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</si>
  <si>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</si>
  <si>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</si>
  <si>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</si>
  <si>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</si>
  <si>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</si>
  <si>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</si>
  <si>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</si>
  <si>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</si>
  <si>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</si>
  <si>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</si>
  <si>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</si>
  <si>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</si>
  <si>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</si>
  <si>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</si>
  <si>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</si>
  <si>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</si>
  <si>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</si>
  <si>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</si>
  <si>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</si>
  <si>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</si>
  <si>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</si>
  <si>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</si>
  <si>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</si>
  <si>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</si>
  <si>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</si>
  <si>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</si>
  <si>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</si>
  <si>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</si>
  <si>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</si>
  <si>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</si>
  <si>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</si>
  <si>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</si>
  <si>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</si>
  <si>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</si>
  <si>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</si>
  <si>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</si>
  <si>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</si>
  <si>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</si>
  <si>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</si>
  <si>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</si>
  <si>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</si>
  <si>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</si>
  <si>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</si>
  <si>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</si>
  <si>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</si>
  <si>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</si>
  <si>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</si>
  <si>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</si>
  <si>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</si>
  <si>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</si>
  <si>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</si>
  <si>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</si>
  <si>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</si>
  <si>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</si>
  <si>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</si>
  <si>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</si>
  <si>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</si>
  <si>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</si>
  <si>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</si>
  <si>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</si>
  <si>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</si>
  <si>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</si>
  <si>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</si>
  <si>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</si>
  <si>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</si>
  <si>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</si>
  <si>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</si>
  <si>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</si>
  <si>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</si>
  <si>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</si>
  <si>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</si>
  <si>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</si>
  <si>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</si>
  <si>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</si>
  <si>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</si>
  <si>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</si>
  <si>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</si>
  <si>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</si>
  <si>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</si>
  <si>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</si>
  <si>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</si>
  <si>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</si>
  <si>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</si>
  <si>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</si>
  <si>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</si>
  <si>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</si>
  <si>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</si>
  <si>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</si>
  <si>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</si>
  <si>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</si>
  <si>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</si>
  <si>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</si>
  <si>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</si>
  <si>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</si>
  <si>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</si>
  <si>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</si>
  <si>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</si>
  <si>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</si>
  <si>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</si>
  <si>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</si>
  <si>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</si>
  <si>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</si>
  <si>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</si>
  <si>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</si>
  <si>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</si>
  <si>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</si>
  <si>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</si>
  <si>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</si>
  <si>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</si>
  <si>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</si>
  <si>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</si>
  <si>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</si>
  <si>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</si>
  <si>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</si>
  <si>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</si>
  <si>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</si>
  <si>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</si>
  <si>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</si>
  <si>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</si>
  <si>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</si>
  <si>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</si>
  <si>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</si>
  <si>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</si>
  <si>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</si>
  <si>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</si>
  <si>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</si>
  <si>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</si>
  <si>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</si>
  <si>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</si>
  <si>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</si>
  <si>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</si>
  <si>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</si>
  <si>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</si>
  <si>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</si>
  <si>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</si>
  <si>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</si>
  <si>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</si>
  <si>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</si>
  <si>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</si>
  <si>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</si>
  <si>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</si>
  <si>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</si>
  <si>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</si>
  <si>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</si>
  <si>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</si>
  <si>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</si>
  <si>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</si>
  <si>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</si>
  <si>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</si>
  <si>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</si>
  <si>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</si>
  <si>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</si>
  <si>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</si>
  <si>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</si>
  <si>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</si>
  <si>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</si>
  <si>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</si>
  <si>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</si>
  <si>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</si>
  <si>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</si>
  <si>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</si>
  <si>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</si>
  <si>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</si>
  <si>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</si>
  <si>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</si>
  <si>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</si>
  <si>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</si>
  <si>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</si>
  <si>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</si>
  <si>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</si>
  <si>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</si>
  <si>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</si>
  <si>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</si>
  <si>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</si>
  <si>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</si>
  <si>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</si>
  <si>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</si>
  <si>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</si>
  <si>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</si>
  <si>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</si>
  <si>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</si>
  <si>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</si>
  <si>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</si>
  <si>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</si>
  <si>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</si>
  <si>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</si>
  <si>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</si>
  <si>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</si>
  <si>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</si>
  <si>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</si>
  <si>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</si>
  <si>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</si>
  <si>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</si>
  <si>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</si>
  <si>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</si>
  <si>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</si>
  <si>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</si>
  <si>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</si>
  <si>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</si>
  <si>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</si>
  <si>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</si>
  <si>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</si>
  <si>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</si>
  <si>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</si>
  <si>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</si>
  <si>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</si>
  <si>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</si>
  <si>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</si>
  <si>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</si>
  <si>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</si>
  <si>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</si>
  <si>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</si>
  <si>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</si>
  <si>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</si>
  <si>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</si>
  <si>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</si>
  <si>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</si>
  <si>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</si>
  <si>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</si>
  <si>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</si>
  <si>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</si>
  <si>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</si>
  <si>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</si>
  <si>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</si>
  <si>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</si>
  <si>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</si>
  <si>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</si>
  <si>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</si>
  <si>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</si>
  <si>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</si>
  <si>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</si>
  <si>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</si>
  <si>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</si>
  <si>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</si>
  <si>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</si>
  <si>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</si>
  <si>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</si>
  <si>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</si>
  <si>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</si>
  <si>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</si>
  <si>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</si>
  <si>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</si>
  <si>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</si>
  <si>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</si>
  <si>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</si>
  <si>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</si>
  <si>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</si>
  <si>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</si>
  <si>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</si>
  <si>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</si>
  <si>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</si>
  <si>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</si>
  <si>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</si>
  <si>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</si>
  <si>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</si>
  <si>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</si>
  <si>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</si>
  <si>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</si>
  <si>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</si>
  <si>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</si>
  <si>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</si>
  <si>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</si>
  <si>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</si>
  <si>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</si>
  <si>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</si>
  <si>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</si>
  <si>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</si>
  <si>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</si>
  <si>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</si>
  <si>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</si>
  <si>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</si>
  <si>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</si>
  <si>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</si>
  <si>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</si>
  <si>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</si>
  <si>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</si>
  <si>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</si>
  <si>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</si>
  <si>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</si>
  <si>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</si>
  <si>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</si>
  <si>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</si>
  <si>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</si>
  <si>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</si>
  <si>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</si>
  <si>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</si>
  <si>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</si>
  <si>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</si>
  <si>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</si>
  <si>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</si>
  <si>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</si>
  <si>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</si>
  <si>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</si>
  <si>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</si>
  <si>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</si>
  <si>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</si>
  <si>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</si>
  <si>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</si>
  <si>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</si>
  <si>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</si>
  <si>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</si>
  <si>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</si>
  <si>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</si>
  <si>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</si>
  <si>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</si>
  <si>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</si>
  <si>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</si>
  <si>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</si>
  <si>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</si>
  <si>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</si>
  <si>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</si>
  <si>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</si>
  <si>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</si>
  <si>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</si>
  <si>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</si>
  <si>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</si>
  <si>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</si>
  <si>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</si>
  <si>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</si>
  <si>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</si>
  <si>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</si>
  <si>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</si>
  <si>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</si>
  <si>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</si>
  <si>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</si>
  <si>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</si>
  <si>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</si>
  <si>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</si>
  <si>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</si>
  <si>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</si>
  <si>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</si>
  <si>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</si>
  <si>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</si>
  <si>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</si>
  <si>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</si>
  <si>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</si>
  <si>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</si>
  <si>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</si>
  <si>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</si>
  <si>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</si>
  <si>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</si>
  <si>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</si>
  <si>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</si>
  <si>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</si>
  <si>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</si>
  <si>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</si>
  <si>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</si>
  <si>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</si>
  <si>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</si>
  <si>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</si>
  <si>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</si>
  <si>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</si>
  <si>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</si>
  <si>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</si>
  <si>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</si>
  <si>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</si>
  <si>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</si>
  <si>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</si>
  <si>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</si>
  <si>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</si>
  <si>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</si>
  <si>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</si>
  <si>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</si>
  <si>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</si>
  <si>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</si>
  <si>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</si>
  <si>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</si>
  <si>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</si>
  <si>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</si>
  <si>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</si>
  <si>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</si>
  <si>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</si>
  <si>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</si>
  <si>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</si>
  <si>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</si>
  <si>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</si>
  <si>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</si>
  <si>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</si>
  <si>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</si>
  <si>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</si>
  <si>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</si>
  <si>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</si>
  <si>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</si>
  <si>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</si>
  <si>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</si>
  <si>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</si>
  <si>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</si>
  <si>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</si>
  <si>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</si>
  <si>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</si>
  <si>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</si>
  <si>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</si>
  <si>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</si>
  <si>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</si>
  <si>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</si>
  <si>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</si>
  <si>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</si>
  <si>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</si>
  <si>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</si>
  <si>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</si>
  <si>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</si>
  <si>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</si>
  <si>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</si>
  <si>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</si>
  <si>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</si>
  <si>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</si>
  <si>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</si>
  <si>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</si>
  <si>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</si>
  <si>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</si>
  <si>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</si>
  <si>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</si>
  <si>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</si>
  <si>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</si>
  <si>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</si>
  <si>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</si>
  <si>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</si>
  <si>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</si>
  <si>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</si>
  <si>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</si>
  <si>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</si>
  <si>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</si>
  <si>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</si>
  <si>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</si>
  <si>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</si>
  <si>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</si>
  <si>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</si>
  <si>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</si>
  <si>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</si>
  <si>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</si>
  <si>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</si>
  <si>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</si>
  <si>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</si>
  <si>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</si>
  <si>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</si>
  <si>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</si>
  <si>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</si>
  <si>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</si>
  <si>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</si>
  <si>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</si>
  <si>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</si>
  <si>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</si>
  <si>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</si>
  <si>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</si>
  <si>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</si>
  <si>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</si>
  <si>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</si>
  <si>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</si>
  <si>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</si>
  <si>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</si>
  <si>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</si>
  <si>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</si>
  <si>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</si>
  <si>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</si>
  <si>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</si>
  <si>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</si>
  <si>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</si>
  <si>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</si>
  <si>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</si>
  <si>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</si>
  <si>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</si>
  <si>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</si>
  <si>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</si>
  <si>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</si>
  <si>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</si>
  <si>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</si>
  <si>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</si>
  <si>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</si>
  <si>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</si>
  <si>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</si>
  <si>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</si>
  <si>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</si>
  <si>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</si>
  <si>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</si>
  <si>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</si>
  <si>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</si>
  <si>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</si>
  <si>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</si>
  <si>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</si>
  <si>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</si>
  <si>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</si>
  <si>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</si>
  <si>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</si>
  <si>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</si>
  <si>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</si>
  <si>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</si>
  <si>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</si>
  <si>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</si>
  <si>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</si>
  <si>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</si>
  <si>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</si>
  <si>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</si>
  <si>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</si>
  <si>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</si>
  <si>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</si>
  <si>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</si>
  <si>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</si>
  <si>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</si>
  <si>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</si>
  <si>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</si>
  <si>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</si>
  <si>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</si>
  <si>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</si>
  <si>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</si>
  <si>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</si>
  <si>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</si>
  <si>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</si>
  <si>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</si>
  <si>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</si>
  <si>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</si>
  <si>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</si>
  <si>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</si>
  <si>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</si>
  <si>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</si>
  <si>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</si>
  <si>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</si>
  <si>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</si>
  <si>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</si>
  <si>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</si>
  <si>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</si>
  <si>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</si>
  <si>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</si>
  <si>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</si>
  <si>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</si>
  <si>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</si>
  <si>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</si>
  <si>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</si>
  <si>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</si>
  <si>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</si>
  <si>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</si>
  <si>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</si>
  <si>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</si>
  <si>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</si>
  <si>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</si>
  <si>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</si>
  <si>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</si>
  <si>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</si>
  <si>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</si>
  <si>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</si>
  <si>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</si>
  <si>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</si>
  <si>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</si>
  <si>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</si>
  <si>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</si>
  <si>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</si>
  <si>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</si>
  <si>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</si>
  <si>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</si>
  <si>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</si>
  <si>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</si>
  <si>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</si>
  <si>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</si>
  <si>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</si>
  <si>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</si>
  <si>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</si>
  <si>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</si>
  <si>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</si>
  <si>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</si>
  <si>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</si>
  <si>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</si>
  <si>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</si>
  <si>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</si>
  <si>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</si>
  <si>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</si>
  <si>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</si>
  <si>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</si>
  <si>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</si>
  <si>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</si>
  <si>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</si>
  <si>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</si>
  <si>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</si>
  <si>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</si>
  <si>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</si>
  <si>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</si>
  <si>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</si>
  <si>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</si>
  <si>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</si>
  <si>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</si>
  <si>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</si>
  <si>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</si>
  <si>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</si>
  <si>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</si>
  <si>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</si>
  <si>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</si>
  <si>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</si>
  <si>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</si>
  <si>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</si>
  <si>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</si>
  <si>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</si>
  <si>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</si>
  <si>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</si>
  <si>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</si>
  <si>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</si>
  <si>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</si>
  <si>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</si>
  <si>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</si>
  <si>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</si>
  <si>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</si>
  <si>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</si>
  <si>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</si>
  <si>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</si>
  <si>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</si>
  <si>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</si>
  <si>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</si>
  <si>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</si>
  <si>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</si>
  <si>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</si>
  <si>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</si>
  <si>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</si>
  <si>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</si>
  <si>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</si>
  <si>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</si>
  <si>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</si>
  <si>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</si>
  <si>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</si>
  <si>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</si>
  <si>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</si>
  <si>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</si>
  <si>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</si>
  <si>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</si>
  <si>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</si>
  <si>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</si>
  <si>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</si>
  <si>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</si>
  <si>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</si>
  <si>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</si>
  <si>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</si>
  <si>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</si>
  <si>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</si>
  <si>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</si>
  <si>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</si>
  <si>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</si>
  <si>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</si>
  <si>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</si>
  <si>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</si>
  <si>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</si>
  <si>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</si>
  <si>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</si>
  <si>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</si>
  <si>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</si>
  <si>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</si>
  <si>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</si>
  <si>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</si>
  <si>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</si>
  <si>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</si>
  <si>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</si>
  <si>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</si>
  <si>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</si>
  <si>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</si>
  <si>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</si>
  <si>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</si>
  <si>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</si>
  <si>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</si>
  <si>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</si>
  <si>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</si>
  <si>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</si>
  <si>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</si>
  <si>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</si>
  <si>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</si>
  <si>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</si>
  <si>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</si>
  <si>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</si>
  <si>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</si>
  <si>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</si>
  <si>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</si>
  <si>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</si>
  <si>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</si>
  <si>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</si>
  <si>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</si>
  <si>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</si>
  <si>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</si>
  <si>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</si>
  <si>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</si>
  <si>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</si>
  <si>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</si>
  <si>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</si>
  <si>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</si>
  <si>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</si>
  <si>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</si>
  <si>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</si>
  <si>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</si>
  <si>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</si>
  <si>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</si>
  <si>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</si>
  <si>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</si>
  <si>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</si>
  <si>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</si>
  <si>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</si>
  <si>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</si>
  <si>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</si>
  <si>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</si>
  <si>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</si>
  <si>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</si>
  <si>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</si>
  <si>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</si>
  <si>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</si>
  <si>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</si>
  <si>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</si>
  <si>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</si>
  <si>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</si>
  <si>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</si>
  <si>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</si>
  <si>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</si>
  <si>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</si>
  <si>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</si>
  <si>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</si>
  <si>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</si>
  <si>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</si>
  <si>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</si>
  <si>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</si>
  <si>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</si>
  <si>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</si>
  <si>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</si>
  <si>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</si>
  <si>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</si>
  <si>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</si>
  <si>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</si>
  <si>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</si>
  <si>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</si>
  <si>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</si>
  <si>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</si>
  <si>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</si>
  <si>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</si>
  <si>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</si>
  <si>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</si>
  <si>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</si>
  <si>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</si>
  <si>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</si>
  <si>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</si>
  <si>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</si>
  <si>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</si>
  <si>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</si>
  <si>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</si>
  <si>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</si>
  <si>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</si>
  <si>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</si>
  <si>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</si>
  <si>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</si>
  <si>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</si>
  <si>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</si>
  <si>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</si>
  <si>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</si>
  <si>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</si>
  <si>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</si>
  <si>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</si>
  <si>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</si>
  <si>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</si>
  <si>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</si>
  <si>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</si>
  <si>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</si>
  <si>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</si>
  <si>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</si>
  <si>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</si>
  <si>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</si>
  <si>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</si>
  <si>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</si>
  <si>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</si>
  <si>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</si>
  <si>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</si>
  <si>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</si>
  <si>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</si>
  <si>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</si>
  <si>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</si>
  <si>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</si>
  <si>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</si>
  <si>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</si>
  <si>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</si>
  <si>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</si>
  <si>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</si>
  <si>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</si>
  <si>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</si>
  <si>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</si>
  <si>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</si>
  <si>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</si>
  <si>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</si>
  <si>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</si>
  <si>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</si>
  <si>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</si>
  <si>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</si>
  <si>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</si>
  <si>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</si>
  <si>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</si>
  <si>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</si>
  <si>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</si>
  <si>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</si>
  <si>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</si>
  <si>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</si>
  <si>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</si>
  <si>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</si>
  <si>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</si>
  <si>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</si>
  <si>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</si>
  <si>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</si>
  <si>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</si>
  <si>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</si>
  <si>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</si>
  <si>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</si>
  <si>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</si>
  <si>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</si>
  <si>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</si>
  <si>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</si>
  <si>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</si>
  <si>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</si>
  <si>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</si>
  <si>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</si>
  <si>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</si>
  <si>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</si>
  <si>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</si>
  <si>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</si>
  <si>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</si>
  <si>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</si>
  <si>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</si>
  <si>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</si>
  <si>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</si>
  <si>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</si>
  <si>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</si>
  <si>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</si>
  <si>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</si>
  <si>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</si>
  <si>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</si>
  <si>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</si>
  <si>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</si>
  <si>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</si>
  <si>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</si>
  <si>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</si>
  <si>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</si>
  <si>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</si>
  <si>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</si>
  <si>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</si>
  <si>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</si>
  <si>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</si>
  <si>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</si>
  <si>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</si>
  <si>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</si>
  <si>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</si>
  <si>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</si>
  <si>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</si>
  <si>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</si>
  <si>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</si>
  <si>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</si>
  <si>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</si>
  <si>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</si>
  <si>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</si>
  <si>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</si>
  <si>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</si>
  <si>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</si>
  <si>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</si>
  <si>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</si>
  <si>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</si>
  <si>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</si>
  <si>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</si>
  <si>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</si>
  <si>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</si>
  <si>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</si>
  <si>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</si>
  <si>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</si>
  <si>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</si>
  <si>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</si>
  <si>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</si>
  <si>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</si>
  <si>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</si>
  <si>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</si>
  <si>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</si>
  <si>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</si>
  <si>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</si>
  <si>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</si>
  <si>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</si>
  <si>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</si>
  <si>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</si>
  <si>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</si>
  <si>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</si>
  <si>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</si>
  <si>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</si>
  <si>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</si>
  <si>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</si>
  <si>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</si>
  <si>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</si>
  <si>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</si>
  <si>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</si>
  <si>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</si>
  <si>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</si>
  <si>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</si>
  <si>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</si>
  <si>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</si>
  <si>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</si>
  <si>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</si>
  <si>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</si>
  <si>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</si>
  <si>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</si>
  <si>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</si>
  <si>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</si>
  <si>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</si>
  <si>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</si>
  <si>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</si>
  <si>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</si>
  <si>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</si>
  <si>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</si>
  <si>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</si>
  <si>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</si>
  <si>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</si>
  <si>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</si>
  <si>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</si>
  <si>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</si>
  <si>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</si>
  <si>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</si>
  <si>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</si>
  <si>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</si>
  <si>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</si>
  <si>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</si>
  <si>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</si>
  <si>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</si>
  <si>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</si>
  <si>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</si>
  <si>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</si>
  <si>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</si>
  <si>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</si>
  <si>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</si>
  <si>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</si>
  <si>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</si>
  <si>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</si>
  <si>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</si>
  <si>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</si>
  <si>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</si>
  <si>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</si>
  <si>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</si>
  <si>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</si>
  <si>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</si>
  <si>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</si>
  <si>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</si>
  <si>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</si>
  <si>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</si>
  <si>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</si>
  <si>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</si>
  <si>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</si>
  <si>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</si>
  <si>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</si>
  <si>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</si>
  <si>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</si>
  <si>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</si>
  <si>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</si>
  <si>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</si>
  <si>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</si>
  <si>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</si>
  <si>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</si>
  <si>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</si>
  <si>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</si>
  <si>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</si>
  <si>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</si>
  <si>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</si>
  <si>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</si>
  <si>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</si>
  <si>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</si>
  <si>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</si>
  <si>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</si>
  <si>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</si>
  <si>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</si>
  <si>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</si>
  <si>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</si>
  <si>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</si>
  <si>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</si>
  <si>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</si>
  <si>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</si>
  <si>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</si>
  <si>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</si>
  <si>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</si>
  <si>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</si>
  <si>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</si>
  <si>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</si>
  <si>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</si>
  <si>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</si>
  <si>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</si>
  <si>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</si>
  <si>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</si>
  <si>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</si>
  <si>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</si>
  <si>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</si>
  <si>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</si>
  <si>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</si>
  <si>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</si>
  <si>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</si>
  <si>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</si>
  <si>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</si>
  <si>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</si>
  <si>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</si>
  <si>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</si>
  <si>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</si>
  <si>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</si>
  <si>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</si>
  <si>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</si>
  <si>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</si>
  <si>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</si>
  <si>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</si>
  <si>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</si>
  <si>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</si>
  <si>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</si>
  <si>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</si>
  <si>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</si>
  <si>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</si>
  <si>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</si>
  <si>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</si>
  <si>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</si>
  <si>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</si>
  <si>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</si>
  <si>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</si>
  <si>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</si>
  <si>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</si>
  <si>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</si>
  <si>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</si>
  <si>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</si>
  <si>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</si>
  <si>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</si>
  <si>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</si>
  <si>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</si>
  <si>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</si>
  <si>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</si>
  <si>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</si>
  <si>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</si>
  <si>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</si>
  <si>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</si>
  <si>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</si>
  <si>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</si>
  <si>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</si>
  <si>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</si>
  <si>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</si>
  <si>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</si>
  <si>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</si>
  <si>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</si>
  <si>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</si>
  <si>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</si>
  <si>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</si>
  <si>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</si>
  <si>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</si>
  <si>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</si>
  <si>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</si>
  <si>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</si>
  <si>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</si>
  <si>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</si>
  <si>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</si>
  <si>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</si>
  <si>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</si>
  <si>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</si>
  <si>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</si>
  <si>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</si>
  <si>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</si>
  <si>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</si>
  <si>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</si>
  <si>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</si>
  <si>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</si>
  <si>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</si>
  <si>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</si>
  <si>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</si>
  <si>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</si>
  <si>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</si>
  <si>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</si>
  <si>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</si>
  <si>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</si>
  <si>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</si>
  <si>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</si>
  <si>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</si>
  <si>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</si>
  <si>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</si>
  <si>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</si>
  <si>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</si>
  <si>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</si>
  <si>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</si>
  <si>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</si>
  <si>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</si>
  <si>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</si>
  <si>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</si>
  <si>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</si>
  <si>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</si>
  <si>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</si>
  <si>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</si>
  <si>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</si>
  <si>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</si>
  <si>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</si>
  <si>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</si>
  <si>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</si>
  <si>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</si>
  <si>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</si>
  <si>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</si>
  <si>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</si>
  <si>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</si>
  <si>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</si>
  <si>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</si>
  <si>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</si>
  <si>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</si>
  <si>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</si>
  <si>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</si>
  <si>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</si>
  <si>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</si>
  <si>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</si>
  <si>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</si>
  <si>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</si>
  <si>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</si>
  <si>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</si>
  <si>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</si>
  <si>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</si>
  <si>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</si>
  <si>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</si>
  <si>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</si>
  <si>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</si>
  <si>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</si>
  <si>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</si>
  <si>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</si>
  <si>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</si>
  <si>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</si>
  <si>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</si>
  <si>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</si>
  <si>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</si>
  <si>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</si>
  <si>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</si>
  <si>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</si>
  <si>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</si>
  <si>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</si>
  <si>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</si>
  <si>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</si>
  <si>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</si>
  <si>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</si>
  <si>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</si>
  <si>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</si>
  <si>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</si>
  <si>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</si>
  <si>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</si>
  <si>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</si>
  <si>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</si>
  <si>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</si>
  <si>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</si>
  <si>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</si>
  <si>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</si>
  <si>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</si>
  <si>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</si>
  <si>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</si>
  <si>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</si>
  <si>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</si>
  <si>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</si>
  <si>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</si>
  <si>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</si>
  <si>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</si>
  <si>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</si>
  <si>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</si>
  <si>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</si>
  <si>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</si>
  <si>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</si>
  <si>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</si>
  <si>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</si>
  <si>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</si>
  <si>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</si>
  <si>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</si>
  <si>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</si>
  <si>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</si>
  <si>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</si>
  <si>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</si>
  <si>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</si>
  <si>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</si>
  <si>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</si>
  <si>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</si>
  <si>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</si>
  <si>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</si>
  <si>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</si>
  <si>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</si>
  <si>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</si>
  <si>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</si>
  <si>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</si>
  <si>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</si>
  <si>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</si>
  <si>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</si>
  <si>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</si>
  <si>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</si>
  <si>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</si>
  <si>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</si>
  <si>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</si>
  <si>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</si>
  <si>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</si>
  <si>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</si>
  <si>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</si>
  <si>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</si>
  <si>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</si>
  <si>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</si>
  <si>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</si>
  <si>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</si>
  <si>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</si>
  <si>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</si>
  <si>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</si>
  <si>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</si>
  <si>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</si>
  <si>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</si>
  <si>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</si>
  <si>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</si>
  <si>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</si>
  <si>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</si>
  <si>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</si>
  <si>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</si>
  <si>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</si>
  <si>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</si>
  <si>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</si>
  <si>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</si>
  <si>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</si>
  <si>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</si>
  <si>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</si>
  <si>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</si>
  <si>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</si>
  <si>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</si>
  <si>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</si>
  <si>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</si>
  <si>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</si>
  <si>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</si>
  <si>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</si>
  <si>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</si>
  <si>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</si>
  <si>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</si>
  <si>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</si>
  <si>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</si>
  <si>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</si>
  <si>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</si>
  <si>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</si>
  <si>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</si>
  <si>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</si>
  <si>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</si>
  <si>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</si>
  <si>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</si>
  <si>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</si>
  <si>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</si>
  <si>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</si>
  <si>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</si>
  <si>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</si>
  <si>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</si>
  <si>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</si>
  <si>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</si>
  <si>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</si>
  <si>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</si>
  <si>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</si>
  <si>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</si>
  <si>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</si>
  <si>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</si>
  <si>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</si>
  <si>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</si>
  <si>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</si>
  <si>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</si>
  <si>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</si>
  <si>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</si>
  <si>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</si>
  <si>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</si>
  <si>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</si>
  <si>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</si>
  <si>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</si>
  <si>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</si>
  <si>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</si>
  <si>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</si>
  <si>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</si>
  <si>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</si>
  <si>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</si>
  <si>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</si>
  <si>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</si>
  <si>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</si>
  <si>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</si>
  <si>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</si>
  <si>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</si>
  <si>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</si>
  <si>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</si>
  <si>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</si>
  <si>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</si>
  <si>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</si>
  <si>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</si>
  <si>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</si>
  <si>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</si>
  <si>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</si>
  <si>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</si>
  <si>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</si>
  <si>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</si>
  <si>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</si>
  <si>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</si>
  <si>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</si>
  <si>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</si>
  <si>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</si>
  <si>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</si>
  <si>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</si>
  <si>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</si>
  <si>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</si>
  <si>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</si>
  <si>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</si>
  <si>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</si>
  <si>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</si>
  <si>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</si>
  <si>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</si>
  <si>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</si>
  <si>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</si>
  <si>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</si>
  <si>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</si>
  <si>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</si>
  <si>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</si>
  <si>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</si>
  <si>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</si>
  <si>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</si>
  <si>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</si>
  <si>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</si>
  <si>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</si>
  <si>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</si>
  <si>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</si>
  <si>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</si>
  <si>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</si>
  <si>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</si>
  <si>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</si>
  <si>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</si>
  <si>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</si>
  <si>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</si>
  <si>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</si>
  <si>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</si>
  <si>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</si>
  <si>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</si>
  <si>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</si>
  <si>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</si>
  <si>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</si>
  <si>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</si>
  <si>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</si>
  <si>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</si>
  <si>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</si>
  <si>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</si>
  <si>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</si>
  <si>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</si>
  <si>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</si>
  <si>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</si>
  <si>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</si>
  <si>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</si>
  <si>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</si>
  <si>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</si>
  <si>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</si>
  <si>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</si>
  <si>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</si>
  <si>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</si>
  <si>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</si>
  <si>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</si>
  <si>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</si>
  <si>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</si>
  <si>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</si>
  <si>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</si>
  <si>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</si>
  <si>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</si>
  <si>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</si>
  <si>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</si>
  <si>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</si>
  <si>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</si>
  <si>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</si>
  <si>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</si>
  <si>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</si>
  <si>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</si>
  <si>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</si>
  <si>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</si>
  <si>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</si>
  <si>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</si>
  <si>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</si>
  <si>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</si>
  <si>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</si>
  <si>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</si>
  <si>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</si>
  <si>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</si>
  <si>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</si>
  <si>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</si>
  <si>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</si>
  <si>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</si>
  <si>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</si>
  <si>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</si>
  <si>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</si>
  <si>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</si>
  <si>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</si>
  <si>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</si>
  <si>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</si>
  <si>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</si>
  <si>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</si>
  <si>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</si>
  <si>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</si>
  <si>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</si>
  <si>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</si>
  <si>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</si>
  <si>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</si>
  <si>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</si>
  <si>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</si>
  <si>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</si>
  <si>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</si>
  <si>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</si>
  <si>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</si>
  <si>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</si>
  <si>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</si>
  <si>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</si>
  <si>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</si>
  <si>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</si>
  <si>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</si>
  <si>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</si>
  <si>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</si>
  <si>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</si>
  <si>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</si>
  <si>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</si>
  <si>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</si>
  <si>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</si>
  <si>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</si>
  <si>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</si>
  <si>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</si>
  <si>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</si>
  <si>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</si>
  <si>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</si>
  <si>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</si>
  <si>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</si>
  <si>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</si>
  <si>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</si>
  <si>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</si>
  <si>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</si>
  <si>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</si>
  <si>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</si>
  <si>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</si>
  <si>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</si>
  <si>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</si>
  <si>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</si>
  <si>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</si>
  <si>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</si>
  <si>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</si>
  <si>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</si>
  <si>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</si>
  <si>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</si>
  <si>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</si>
  <si>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</si>
  <si>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</si>
  <si>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</si>
  <si>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</si>
  <si>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</si>
  <si>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</si>
  <si>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</si>
  <si>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</si>
  <si>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</si>
  <si>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</si>
  <si>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</si>
  <si>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</si>
  <si>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</si>
  <si>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</si>
  <si>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</si>
  <si>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</si>
  <si>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</si>
  <si>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</si>
  <si>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</si>
  <si>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</si>
  <si>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</si>
  <si>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</si>
  <si>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</si>
  <si>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</si>
  <si>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</si>
  <si>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</si>
  <si>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</si>
  <si>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</si>
  <si>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</si>
  <si>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</si>
  <si>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</si>
  <si>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</si>
  <si>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</si>
  <si>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</si>
  <si>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</si>
  <si>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</si>
  <si>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</si>
  <si>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</si>
  <si>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</si>
  <si>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</si>
  <si>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</si>
  <si>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</si>
  <si>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</si>
  <si>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</si>
  <si>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</si>
  <si>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</si>
  <si>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</si>
  <si>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</si>
  <si>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</si>
  <si>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</si>
  <si>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</si>
  <si>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</si>
  <si>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</si>
  <si>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</si>
  <si>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</si>
  <si>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</si>
  <si>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</si>
  <si>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</si>
  <si>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</si>
  <si>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</si>
  <si>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</si>
  <si>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</si>
  <si>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</si>
  <si>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</si>
  <si>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</si>
  <si>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</si>
  <si>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</si>
  <si>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</si>
  <si>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</si>
  <si>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</si>
  <si>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</si>
  <si>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</si>
  <si>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</si>
  <si>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</si>
  <si>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</si>
  <si>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</si>
  <si>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</si>
  <si>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</si>
  <si>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</si>
  <si>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</si>
  <si>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</si>
  <si>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</si>
  <si>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</si>
  <si>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</si>
  <si>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</si>
  <si>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</si>
  <si>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</si>
  <si>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</si>
  <si>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</si>
  <si>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</si>
  <si>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</si>
  <si>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</si>
  <si>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</si>
  <si>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</si>
  <si>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</si>
  <si>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</si>
  <si>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</si>
  <si>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</si>
  <si>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</si>
  <si>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</si>
  <si>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</si>
  <si>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</si>
  <si>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</si>
  <si>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</si>
  <si>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</si>
  <si>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</si>
  <si>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</si>
  <si>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</si>
  <si>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</si>
  <si>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</si>
  <si>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</si>
  <si>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</si>
  <si>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</si>
  <si>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</si>
  <si>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</si>
  <si>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</si>
  <si>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</si>
  <si>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</si>
  <si>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</si>
  <si>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</si>
  <si>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</si>
  <si>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</si>
  <si>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</si>
  <si>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</si>
  <si>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</si>
  <si>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</si>
  <si>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</si>
  <si>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</si>
  <si>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</si>
  <si>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</si>
  <si>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</si>
  <si>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</si>
  <si>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</si>
  <si>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</si>
  <si>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</si>
  <si>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</si>
  <si>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</si>
  <si>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</si>
  <si>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</si>
  <si>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</si>
  <si>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</si>
  <si>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</si>
  <si>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</si>
  <si>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</si>
  <si>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</si>
  <si>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</si>
  <si>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</si>
  <si>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</si>
  <si>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</si>
  <si>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</si>
  <si>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</si>
  <si>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</si>
  <si>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</si>
  <si>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</si>
  <si>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</si>
  <si>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</si>
  <si>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</si>
  <si>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</si>
  <si>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</si>
  <si>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</si>
  <si>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</si>
  <si>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</si>
  <si>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</si>
  <si>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</si>
  <si>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</si>
  <si>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</si>
  <si>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</si>
  <si>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</si>
  <si>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</si>
  <si>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</si>
  <si>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</si>
  <si>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</si>
  <si>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</si>
  <si>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</si>
  <si>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</si>
  <si>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</si>
  <si>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</si>
  <si>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</si>
  <si>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</si>
  <si>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</si>
  <si>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</si>
  <si>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</si>
  <si>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</si>
  <si>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</si>
  <si>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</si>
  <si>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</si>
  <si>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</si>
  <si>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</si>
  <si>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</si>
  <si>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</si>
  <si>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</si>
  <si>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</si>
  <si>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</si>
  <si>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</si>
  <si>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</si>
  <si>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</si>
  <si>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</si>
  <si>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</si>
  <si>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</si>
  <si>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</si>
  <si>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</si>
  <si>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</si>
  <si>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</si>
  <si>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</si>
  <si>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</si>
  <si>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</si>
  <si>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</si>
  <si>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</si>
  <si>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</si>
  <si>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</si>
  <si>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</si>
  <si>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</si>
  <si>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</si>
  <si>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</si>
  <si>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</si>
  <si>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</si>
  <si>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</si>
  <si>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</si>
  <si>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</si>
  <si>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</si>
  <si>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</si>
  <si>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</si>
  <si>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</si>
  <si>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</si>
  <si>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</si>
  <si>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</si>
  <si>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</si>
  <si>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</si>
  <si>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</si>
  <si>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</si>
  <si>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</si>
  <si>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</si>
  <si>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</si>
  <si>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</si>
  <si>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</si>
  <si>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</si>
  <si>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</si>
  <si>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</si>
  <si>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</si>
  <si>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</si>
  <si>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</si>
  <si>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</si>
  <si>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</si>
  <si>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</si>
  <si>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</si>
  <si>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</si>
  <si>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</si>
  <si>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</si>
  <si>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</si>
  <si>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</si>
  <si>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</si>
  <si>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</si>
  <si>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</si>
  <si>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</si>
  <si>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</si>
  <si>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</si>
  <si>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</si>
  <si>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</si>
  <si>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</si>
  <si>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</si>
  <si>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</si>
  <si>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</si>
  <si>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</si>
  <si>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</si>
  <si>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</si>
  <si>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</si>
  <si>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</si>
  <si>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</si>
  <si>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</si>
  <si>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</si>
  <si>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</si>
  <si>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</si>
  <si>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</si>
  <si>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</si>
  <si>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</si>
  <si>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</si>
  <si>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</si>
  <si>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</si>
  <si>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</si>
  <si>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</si>
  <si>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</si>
  <si>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</si>
  <si>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</si>
  <si>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</si>
  <si>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</si>
  <si>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</si>
  <si>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</si>
  <si>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</si>
  <si>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</si>
  <si>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</si>
  <si>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</si>
  <si>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</si>
  <si>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</si>
  <si>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</si>
  <si>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</si>
  <si>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</si>
  <si>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</si>
  <si>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</si>
  <si>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</si>
  <si>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</si>
  <si>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</si>
  <si>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</si>
  <si>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</si>
  <si>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</si>
  <si>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</si>
  <si>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</si>
  <si>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</si>
  <si>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</si>
  <si>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</si>
  <si>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</si>
  <si>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</si>
  <si>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</si>
  <si>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</si>
  <si>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</si>
  <si>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</si>
  <si>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</si>
  <si>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</si>
  <si>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</si>
  <si>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</si>
  <si>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</si>
  <si>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</si>
  <si>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</si>
  <si>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</si>
  <si>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</si>
  <si>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</si>
  <si>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</si>
  <si>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</si>
  <si>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</si>
  <si>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</si>
  <si>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</si>
  <si>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</si>
  <si>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</si>
  <si>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</si>
  <si>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</si>
  <si>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</si>
  <si>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</si>
  <si>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</si>
  <si>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</si>
  <si>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</si>
  <si>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</si>
  <si>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</si>
  <si>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</si>
  <si>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</si>
  <si>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</si>
  <si>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</si>
  <si>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</si>
  <si>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</si>
  <si>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</si>
  <si>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</si>
  <si>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</si>
  <si>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</si>
  <si>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</si>
  <si>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</si>
  <si>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</si>
  <si>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</si>
  <si>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</si>
  <si>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</si>
  <si>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</si>
  <si>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</si>
  <si>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</si>
  <si>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</si>
  <si>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</si>
  <si>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</si>
  <si>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</si>
  <si>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</si>
  <si>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</si>
  <si>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</si>
  <si>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</si>
  <si>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</si>
  <si>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</si>
  <si>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</si>
  <si>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</si>
  <si>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</si>
  <si>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</si>
  <si>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</si>
  <si>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</si>
  <si>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</si>
  <si>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</si>
  <si>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</si>
  <si>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</si>
  <si>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</si>
  <si>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</si>
  <si>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</si>
  <si>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</si>
  <si>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</si>
  <si>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</si>
  <si>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</si>
  <si>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</si>
  <si>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</si>
  <si>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</si>
  <si>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</si>
  <si>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</si>
  <si>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</si>
  <si>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</si>
  <si>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</si>
  <si>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</si>
  <si>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</si>
  <si>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</si>
  <si>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</si>
  <si>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</si>
  <si>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</si>
  <si>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</si>
  <si>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</si>
  <si>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</si>
  <si>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</si>
  <si>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</si>
  <si>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</si>
  <si>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</si>
  <si>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</si>
  <si>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</si>
  <si>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</si>
  <si>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</si>
  <si>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</si>
  <si>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</si>
  <si>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</si>
  <si>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</si>
  <si>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</si>
  <si>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</si>
  <si>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</si>
  <si>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</si>
  <si>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</si>
  <si>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</si>
  <si>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</si>
  <si>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</si>
  <si>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</si>
  <si>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</si>
  <si>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</si>
  <si>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</si>
  <si>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</si>
  <si>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</si>
  <si>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</si>
  <si>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</si>
  <si>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</si>
  <si>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</si>
  <si>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</si>
  <si>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</si>
  <si>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</si>
  <si>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</si>
  <si>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</si>
  <si>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</si>
  <si>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</si>
  <si>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</si>
  <si>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</si>
  <si>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</si>
  <si>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</si>
  <si>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</si>
  <si>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</si>
  <si>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</si>
  <si>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</si>
  <si>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</si>
  <si>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</si>
  <si>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</si>
  <si>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</si>
  <si>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</si>
  <si>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</si>
  <si>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</si>
  <si>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</si>
  <si>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</si>
  <si>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</si>
  <si>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</si>
  <si>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</si>
  <si>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</si>
  <si>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</si>
  <si>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</si>
  <si>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</si>
  <si>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</si>
  <si>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</si>
  <si>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</si>
  <si>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</si>
  <si>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</si>
  <si>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</si>
  <si>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</si>
  <si>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</si>
  <si>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</si>
  <si>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</si>
  <si>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</si>
  <si>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</si>
  <si>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</si>
  <si>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</si>
  <si>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</si>
  <si>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</si>
  <si>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</si>
  <si>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</si>
  <si>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</si>
  <si>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</si>
  <si>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</si>
  <si>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</si>
  <si>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</si>
  <si>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</si>
  <si>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</si>
  <si>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</si>
  <si>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</si>
  <si>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</si>
  <si>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</si>
  <si>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</si>
  <si>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</si>
  <si>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</si>
  <si>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</si>
  <si>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</si>
  <si>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</si>
  <si>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</si>
  <si>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</si>
  <si>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</si>
  <si>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</si>
  <si>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</si>
  <si>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</si>
  <si>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</si>
  <si>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</si>
  <si>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</si>
  <si>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</si>
  <si>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</si>
  <si>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</si>
  <si>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</si>
  <si>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</si>
  <si>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</si>
  <si>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</si>
  <si>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</si>
  <si>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</si>
  <si>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</si>
  <si>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</si>
  <si>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</si>
  <si>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</si>
  <si>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</si>
  <si>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</si>
  <si>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</si>
  <si>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</si>
  <si>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</si>
  <si>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</si>
  <si>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</si>
  <si>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</si>
  <si>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</si>
  <si>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</si>
  <si>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</si>
  <si>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</si>
  <si>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</si>
  <si>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</si>
  <si>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</si>
  <si>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</si>
  <si>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</si>
  <si>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</si>
  <si>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</si>
  <si>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</si>
  <si>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</si>
  <si>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</si>
  <si>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</si>
  <si>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</si>
  <si>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</si>
  <si>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</si>
  <si>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</si>
  <si>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</si>
  <si>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</si>
  <si>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</si>
  <si>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</si>
  <si>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</si>
  <si>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</si>
  <si>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</si>
  <si>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</si>
  <si>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</si>
  <si>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</si>
  <si>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</si>
  <si>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</si>
  <si>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</si>
  <si>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</si>
  <si>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</si>
  <si>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</si>
  <si>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</si>
  <si>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</si>
  <si>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</si>
  <si>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</si>
  <si>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</si>
  <si>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</si>
  <si>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</si>
  <si>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</si>
  <si>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</si>
  <si>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</si>
  <si>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</si>
  <si>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</si>
  <si>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</si>
  <si>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</si>
  <si>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</si>
  <si>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</si>
  <si>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</si>
  <si>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</si>
  <si>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</si>
  <si>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</si>
  <si>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</si>
  <si>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</si>
  <si>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</si>
  <si>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</si>
  <si>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</si>
  <si>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</si>
  <si>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</si>
  <si>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</si>
  <si>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</si>
  <si>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</si>
  <si>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</si>
  <si>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</si>
  <si>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</si>
  <si>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</si>
  <si>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</si>
  <si>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</si>
  <si>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</si>
  <si>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</si>
  <si>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</si>
  <si>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</si>
  <si>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</si>
  <si>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</si>
  <si>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</si>
  <si>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</si>
  <si>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</si>
  <si>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</si>
  <si>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</si>
  <si>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</si>
  <si>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</si>
  <si>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</si>
  <si>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</si>
  <si>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</si>
  <si>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</si>
  <si>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</si>
  <si>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</si>
  <si>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</si>
  <si>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</si>
  <si>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</si>
  <si>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</si>
  <si>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</si>
  <si>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</si>
  <si>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</si>
  <si>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</si>
  <si>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</si>
  <si>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</si>
  <si>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</si>
  <si>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</si>
  <si>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</si>
  <si>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</si>
  <si>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</si>
  <si>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</si>
  <si>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</si>
  <si>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</si>
  <si>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</si>
  <si>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</si>
  <si>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</si>
  <si>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</si>
  <si>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</si>
  <si>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</si>
  <si>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</si>
  <si>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</si>
  <si>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</si>
  <si>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</si>
  <si>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</si>
  <si>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</si>
  <si>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</si>
  <si>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</si>
  <si>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</si>
  <si>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</si>
  <si>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</si>
  <si>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</si>
  <si>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</si>
  <si>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</si>
  <si>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</si>
  <si>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</si>
  <si>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</si>
  <si>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</si>
  <si>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</si>
  <si>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</si>
  <si>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</si>
  <si>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</si>
  <si>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</si>
  <si>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</si>
  <si>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</si>
  <si>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</si>
  <si>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</si>
  <si>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</si>
  <si>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</si>
  <si>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</si>
  <si>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</si>
  <si>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</si>
  <si>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</si>
  <si>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</si>
  <si>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</si>
  <si>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</si>
  <si>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</si>
  <si>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</si>
  <si>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</si>
  <si>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</si>
  <si>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</si>
  <si>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</si>
  <si>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</si>
  <si>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</si>
  <si>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</si>
  <si>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</si>
  <si>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</si>
  <si>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</si>
  <si>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</si>
  <si>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</si>
  <si>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</si>
  <si>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</si>
  <si>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</si>
  <si>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</si>
  <si>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</si>
  <si>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</si>
  <si>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</si>
  <si>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</si>
  <si>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</si>
  <si>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</si>
  <si>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</si>
  <si>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</si>
  <si>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</si>
  <si>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</si>
  <si>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</si>
  <si>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</si>
  <si>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</si>
  <si>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</si>
  <si>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</si>
  <si>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</si>
  <si>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</si>
  <si>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</si>
  <si>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</si>
  <si>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</si>
  <si>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</si>
  <si>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</si>
  <si>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</si>
  <si>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</si>
  <si>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</si>
  <si>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</si>
  <si>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</si>
  <si>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</si>
  <si>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</si>
  <si>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</si>
  <si>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</si>
  <si>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</si>
  <si>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</si>
  <si>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</si>
  <si>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</si>
  <si>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</si>
  <si>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</si>
  <si>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</si>
  <si>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</si>
  <si>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</si>
  <si>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</si>
  <si>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</si>
  <si>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</si>
  <si>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</si>
  <si>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</si>
  <si>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</si>
  <si>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</si>
  <si>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</si>
  <si>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</si>
  <si>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</si>
  <si>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</si>
  <si>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</si>
  <si>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</si>
  <si>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</si>
  <si>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</si>
  <si>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</si>
  <si>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</si>
  <si>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</si>
  <si>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</si>
  <si>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</si>
  <si>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</si>
  <si>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</si>
  <si>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</si>
  <si>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</si>
  <si>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</si>
  <si>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</si>
  <si>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</si>
  <si>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</si>
  <si>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</si>
  <si>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</si>
  <si>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</si>
  <si>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</si>
  <si>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</si>
  <si>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</si>
  <si>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</si>
  <si>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</si>
  <si>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</si>
  <si>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</si>
  <si>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</si>
  <si>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</si>
  <si>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</si>
  <si>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</si>
  <si>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</si>
  <si>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</si>
  <si>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</si>
  <si>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</si>
  <si>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</si>
  <si>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</si>
  <si>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</si>
  <si>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</si>
  <si>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</si>
  <si>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</si>
  <si>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</si>
  <si>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</si>
  <si>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</si>
  <si>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</si>
  <si>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</si>
  <si>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</si>
  <si>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</si>
  <si>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</si>
  <si>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</si>
  <si>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</si>
  <si>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</si>
  <si>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</si>
  <si>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</si>
  <si>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</si>
  <si>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</si>
  <si>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</si>
  <si>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</si>
  <si>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</si>
  <si>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</si>
  <si>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</si>
  <si>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</si>
  <si>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</si>
  <si>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</si>
  <si>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</si>
  <si>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</si>
  <si>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</si>
  <si>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</si>
  <si>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</si>
  <si>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</si>
  <si>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</si>
  <si>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</si>
  <si>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</si>
  <si>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</si>
  <si>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</si>
  <si>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</si>
  <si>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</si>
  <si>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</si>
  <si>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</si>
  <si>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</si>
  <si>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</si>
  <si>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</si>
  <si>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</si>
  <si>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</si>
  <si>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</si>
  <si>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</si>
  <si>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</si>
  <si>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</si>
  <si>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</si>
  <si>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</si>
  <si>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</si>
  <si>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</si>
  <si>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</si>
  <si>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</si>
  <si>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</si>
  <si>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</si>
  <si>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</si>
  <si>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</si>
  <si>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</si>
  <si>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</si>
  <si>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</si>
  <si>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</si>
  <si>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</si>
  <si>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</si>
  <si>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</si>
  <si>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</si>
  <si>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</si>
  <si>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</si>
  <si>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</si>
  <si>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</si>
  <si>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</si>
  <si>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</si>
  <si>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</si>
  <si>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</si>
  <si>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</si>
  <si>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</si>
  <si>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</si>
  <si>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</si>
  <si>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</si>
  <si>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</si>
  <si>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</si>
  <si>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</si>
  <si>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</si>
  <si>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</si>
  <si>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</si>
  <si>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</si>
  <si>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</si>
  <si>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</si>
  <si>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</si>
  <si>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</si>
  <si>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</si>
  <si>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</si>
  <si>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</si>
  <si>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</si>
  <si>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</si>
  <si>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</si>
  <si>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</si>
  <si>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</si>
  <si>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</si>
  <si>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</si>
  <si>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</si>
  <si>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</si>
  <si>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</si>
  <si>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</si>
  <si>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</si>
  <si>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</si>
  <si>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</si>
  <si>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</si>
  <si>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</si>
  <si>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</si>
  <si>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</si>
  <si>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</si>
  <si>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</si>
  <si>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</si>
  <si>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</si>
  <si>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</si>
  <si>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</si>
  <si>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</si>
  <si>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</si>
  <si>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</si>
  <si>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</si>
  <si>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</si>
  <si>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</si>
  <si>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</si>
  <si>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</si>
  <si>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</si>
  <si>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</si>
  <si>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</si>
  <si>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</si>
  <si>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</si>
  <si>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</si>
  <si>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</si>
  <si>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</si>
  <si>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</si>
  <si>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</si>
  <si>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</si>
  <si>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</si>
  <si>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</si>
  <si>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</si>
  <si>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</si>
  <si>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</si>
  <si>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</si>
  <si>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</si>
  <si>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</si>
  <si>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</si>
  <si>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</si>
  <si>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</si>
  <si>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</si>
  <si>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</si>
  <si>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</si>
  <si>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</si>
  <si>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</si>
  <si>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</si>
  <si>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</si>
  <si>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</si>
  <si>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</si>
  <si>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</si>
  <si>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</si>
  <si>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</si>
  <si>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</si>
  <si>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</si>
  <si>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</si>
  <si>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</si>
  <si>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</si>
  <si>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</si>
  <si>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</si>
  <si>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</si>
  <si>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</si>
  <si>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</si>
  <si>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</si>
  <si>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</si>
  <si>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</si>
  <si>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</si>
  <si>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</si>
  <si>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</si>
  <si>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</si>
  <si>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</si>
  <si>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</si>
  <si>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</si>
  <si>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</si>
  <si>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</si>
  <si>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</si>
  <si>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</si>
  <si>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</si>
  <si>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</si>
  <si>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</si>
  <si>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</si>
  <si>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</si>
  <si>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</si>
  <si>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</si>
  <si>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</si>
  <si>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</si>
  <si>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</si>
  <si>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</si>
  <si>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</si>
  <si>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</si>
  <si>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</si>
  <si>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</si>
  <si>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</si>
  <si>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</si>
  <si>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</si>
  <si>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</si>
  <si>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</si>
  <si>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</si>
  <si>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</si>
  <si>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</si>
  <si>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</si>
  <si>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</si>
  <si>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</si>
  <si>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</si>
  <si>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</si>
  <si>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</si>
  <si>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</si>
  <si>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</si>
  <si>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</si>
  <si>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</si>
  <si>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</si>
  <si>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</si>
  <si>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</si>
  <si>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</si>
  <si>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</si>
  <si>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</si>
  <si>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</si>
  <si>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</si>
  <si>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</si>
  <si>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</si>
  <si>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</si>
  <si>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</si>
  <si>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</si>
  <si>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</si>
  <si>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</si>
  <si>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</si>
  <si>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</si>
  <si>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</si>
  <si>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</si>
  <si>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</si>
  <si>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</si>
  <si>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</si>
  <si>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</si>
  <si>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</si>
  <si>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</si>
  <si>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</si>
  <si>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</si>
  <si>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</si>
  <si>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</si>
  <si>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</si>
  <si>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</si>
  <si>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</si>
  <si>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</si>
  <si>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</si>
  <si>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</si>
  <si>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</si>
  <si>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</si>
  <si>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</si>
  <si>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</si>
  <si>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</si>
  <si>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</si>
  <si>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</si>
  <si>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</si>
  <si>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</si>
  <si>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</si>
  <si>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</si>
  <si>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</si>
  <si>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</si>
  <si>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</si>
  <si>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</si>
  <si>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</si>
  <si>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</si>
  <si>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</si>
  <si>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</si>
  <si>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</si>
  <si>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</si>
  <si>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</si>
  <si>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</si>
  <si>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</si>
  <si>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</si>
  <si>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</si>
  <si>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</si>
  <si>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</si>
  <si>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</si>
  <si>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</si>
  <si>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</si>
  <si>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</si>
  <si>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</si>
  <si>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</si>
  <si>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</si>
  <si>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</si>
  <si>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</si>
  <si>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</si>
  <si>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</si>
  <si>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</si>
  <si>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</si>
  <si>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</si>
  <si>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</si>
  <si>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</si>
  <si>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</si>
  <si>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</si>
  <si>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</si>
  <si>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</si>
  <si>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</si>
  <si>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</si>
  <si>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</si>
  <si>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</si>
  <si>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</si>
  <si>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</si>
  <si>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</si>
  <si>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</si>
  <si>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</si>
  <si>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</si>
  <si>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</si>
  <si>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</si>
  <si>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</si>
  <si>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</si>
  <si>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</si>
  <si>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</si>
  <si>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</si>
  <si>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</si>
  <si>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</si>
  <si>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</si>
  <si>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</si>
  <si>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</si>
  <si>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</si>
  <si>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</si>
  <si>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</si>
  <si>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</si>
  <si>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</si>
  <si>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</si>
  <si>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</si>
  <si>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</si>
  <si>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</si>
  <si>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</si>
  <si>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</si>
  <si>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</si>
  <si>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</si>
  <si>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</si>
  <si>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</si>
  <si>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</si>
  <si>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</si>
  <si>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</si>
  <si>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</si>
  <si>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</si>
  <si>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</si>
  <si>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</si>
  <si>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</si>
  <si>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</si>
  <si>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</si>
  <si>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</si>
  <si>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</si>
  <si>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</si>
  <si>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</si>
  <si>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</si>
  <si>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</si>
  <si>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</si>
  <si>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</si>
  <si>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</si>
  <si>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</si>
  <si>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</si>
  <si>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</si>
  <si>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</si>
  <si>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</si>
  <si>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</si>
  <si>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</si>
  <si>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</si>
  <si>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</si>
  <si>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</si>
  <si>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</si>
  <si>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</si>
  <si>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</si>
  <si>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</si>
  <si>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</si>
  <si>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</si>
  <si>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</si>
  <si>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</si>
  <si>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</si>
  <si>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</si>
  <si>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</si>
  <si>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</si>
  <si>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</si>
  <si>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</si>
  <si>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</si>
  <si>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</si>
  <si>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</si>
  <si>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</si>
  <si>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</si>
  <si>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</si>
  <si>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</si>
  <si>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</si>
  <si>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</si>
  <si>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</si>
  <si>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</si>
  <si>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</si>
  <si>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</si>
  <si>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</si>
  <si>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</si>
  <si>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</si>
  <si>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</si>
  <si>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</si>
  <si>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</si>
  <si>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</si>
  <si>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</si>
  <si>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</si>
  <si>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</si>
  <si>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</si>
  <si>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</si>
  <si>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</si>
  <si>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</si>
  <si>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</si>
  <si>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</si>
  <si>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</si>
  <si>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</si>
  <si>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</si>
  <si>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</si>
  <si>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</si>
  <si>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</si>
  <si>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</si>
  <si>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</si>
  <si>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</si>
  <si>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</si>
  <si>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</si>
  <si>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</si>
  <si>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</si>
  <si>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</si>
  <si>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</si>
  <si>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</si>
  <si>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</si>
  <si>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</si>
  <si>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</si>
  <si>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</si>
  <si>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</si>
  <si>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</si>
  <si>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</si>
  <si>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</si>
  <si>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</si>
  <si>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</si>
  <si>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</si>
  <si>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</si>
  <si>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</si>
  <si>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</si>
  <si>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</si>
  <si>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</si>
  <si>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</si>
  <si>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</si>
  <si>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</si>
  <si>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</si>
  <si>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</si>
  <si>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</si>
  <si>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</si>
  <si>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</si>
  <si>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</si>
  <si>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</si>
  <si>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</si>
  <si>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</si>
  <si>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</si>
  <si>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</si>
  <si>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</si>
  <si>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</si>
  <si>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</si>
  <si>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</si>
  <si>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</si>
  <si>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</si>
  <si>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</si>
  <si>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</si>
  <si>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</si>
  <si>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</si>
  <si>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</si>
  <si>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</si>
  <si>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</si>
  <si>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</si>
  <si>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</si>
  <si>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</si>
  <si>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</si>
  <si>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</si>
  <si>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</si>
  <si>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</si>
  <si>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</si>
  <si>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</si>
  <si>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</si>
  <si>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</si>
  <si>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</si>
  <si>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</si>
  <si>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</si>
  <si>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</si>
  <si>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</si>
  <si>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</si>
  <si>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</si>
  <si>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</si>
  <si>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</si>
  <si>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</si>
  <si>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</si>
  <si>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</si>
  <si>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</si>
  <si>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</si>
  <si>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</si>
  <si>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</si>
  <si>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</si>
  <si>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</si>
  <si>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</si>
  <si>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</si>
  <si>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</si>
  <si>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</si>
  <si>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</si>
  <si>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</si>
  <si>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</si>
  <si>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</si>
  <si>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</si>
  <si>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</si>
  <si>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</si>
  <si>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</si>
  <si>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</si>
  <si>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</si>
  <si>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</si>
  <si>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</si>
  <si>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</si>
  <si>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</si>
  <si>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</si>
  <si>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</si>
  <si>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</si>
  <si>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</si>
  <si>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</si>
  <si>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</si>
  <si>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</si>
  <si>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</si>
  <si>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</si>
  <si>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</si>
  <si>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</si>
  <si>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</si>
  <si>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</si>
  <si>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</si>
  <si>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</si>
  <si>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</si>
  <si>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</si>
  <si>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</si>
  <si>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</si>
  <si>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</si>
  <si>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</si>
  <si>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</si>
  <si>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</si>
  <si>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</si>
  <si>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</si>
  <si>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</si>
  <si>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</si>
  <si>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</si>
  <si>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</si>
  <si>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</si>
  <si>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</si>
  <si>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</si>
  <si>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</si>
  <si>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</si>
  <si>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</si>
  <si>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</si>
  <si>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</si>
  <si>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</si>
  <si>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</si>
  <si>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</si>
  <si>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</si>
  <si>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</si>
  <si>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</si>
  <si>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</si>
  <si>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</si>
  <si>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</si>
  <si>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</si>
  <si>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</si>
  <si>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</si>
  <si>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</si>
  <si>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</si>
  <si>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</si>
  <si>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</si>
  <si>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</si>
  <si>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</si>
  <si>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</si>
  <si>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</si>
  <si>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</si>
  <si>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</si>
  <si>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</si>
  <si>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</si>
  <si>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</si>
  <si>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</si>
  <si>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</si>
  <si>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</si>
  <si>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</si>
  <si>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</si>
  <si>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</si>
  <si>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</si>
  <si>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</si>
  <si>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</si>
  <si>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</si>
  <si>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</si>
  <si>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</si>
  <si>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</si>
  <si>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</si>
  <si>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</si>
  <si>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</si>
  <si>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</si>
  <si>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</si>
  <si>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</si>
  <si>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</si>
  <si>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</si>
  <si>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</si>
  <si>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</si>
  <si>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</si>
  <si>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</si>
  <si>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</si>
  <si>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</si>
  <si>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</si>
  <si>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</si>
  <si>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</si>
  <si>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</si>
  <si>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</si>
  <si>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</si>
  <si>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</si>
  <si>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</si>
  <si>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</si>
  <si>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</si>
  <si>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</si>
  <si>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</si>
  <si>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</si>
  <si>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</si>
  <si>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</si>
  <si>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</si>
  <si>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</si>
  <si>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</si>
  <si>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</si>
  <si>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</si>
  <si>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</si>
  <si>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</si>
  <si>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</si>
  <si>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</si>
  <si>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</si>
  <si>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</si>
  <si>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</si>
  <si>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</si>
  <si>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</si>
  <si>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</si>
  <si>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</si>
  <si>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</si>
  <si>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</si>
  <si>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</si>
  <si>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</si>
  <si>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</si>
  <si>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</si>
  <si>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</si>
  <si>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</si>
  <si>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</si>
  <si>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</si>
  <si>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</si>
  <si>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</si>
  <si>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</si>
  <si>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</si>
  <si>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</si>
  <si>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</si>
  <si>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</si>
  <si>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</si>
  <si>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</si>
  <si>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</si>
  <si>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</si>
  <si>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</si>
  <si>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</si>
  <si>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</si>
  <si>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</si>
  <si>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</si>
  <si>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</si>
  <si>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</si>
  <si>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</si>
  <si>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</si>
  <si>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</si>
  <si>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</si>
  <si>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</si>
  <si>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</si>
  <si>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</si>
  <si>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</si>
  <si>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</si>
  <si>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</si>
  <si>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</si>
  <si>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</si>
  <si>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</si>
  <si>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</si>
  <si>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</si>
  <si>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</si>
  <si>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</si>
  <si>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</si>
  <si>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</si>
  <si>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</si>
  <si>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</si>
  <si>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</si>
  <si>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</si>
  <si>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</si>
  <si>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</si>
  <si>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</si>
  <si>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</si>
  <si>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</si>
  <si>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</si>
  <si>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</si>
  <si>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</si>
  <si>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</si>
  <si>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</si>
  <si>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</si>
  <si>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</si>
  <si>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</si>
  <si>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</si>
  <si>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</si>
  <si>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</si>
  <si>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</si>
  <si>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</si>
  <si>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</si>
  <si>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</si>
  <si>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</si>
  <si>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</si>
  <si>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</si>
  <si>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</si>
  <si>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</si>
  <si>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</si>
  <si>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</si>
  <si>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</si>
  <si>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</si>
  <si>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</si>
  <si>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</si>
  <si>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</si>
  <si>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</si>
  <si>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</si>
  <si>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</si>
  <si>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</si>
  <si>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</si>
  <si>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</si>
  <si>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</si>
  <si>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</si>
  <si>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</si>
  <si>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</si>
  <si>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</si>
  <si>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</si>
  <si>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</si>
  <si>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</si>
  <si>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</si>
  <si>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</si>
  <si>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</si>
  <si>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</si>
  <si>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</si>
  <si>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</si>
  <si>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</si>
  <si>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</si>
  <si>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</si>
  <si>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</si>
  <si>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</si>
  <si>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</si>
  <si>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</si>
  <si>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</si>
  <si>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</si>
  <si>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</si>
  <si>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</si>
  <si>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</si>
  <si>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</si>
  <si>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</si>
  <si>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</si>
  <si>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</si>
  <si>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</si>
  <si>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</si>
  <si>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</si>
  <si>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</si>
  <si>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</si>
  <si>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</si>
  <si>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</si>
  <si>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</si>
  <si>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</si>
  <si>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</si>
  <si>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</si>
  <si>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</si>
  <si>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</si>
  <si>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</si>
  <si>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</si>
  <si>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</si>
  <si>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</si>
  <si>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</si>
  <si>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</si>
  <si>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</si>
  <si>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</si>
  <si>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</si>
  <si>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</si>
  <si>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</si>
  <si>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</si>
  <si>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</si>
  <si>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</si>
  <si>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</si>
  <si>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</si>
  <si>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</si>
  <si>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</si>
  <si>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</si>
  <si>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</si>
  <si>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</si>
  <si>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</si>
  <si>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</si>
  <si>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</si>
  <si>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</si>
  <si>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</si>
  <si>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</si>
  <si>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</si>
  <si>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</si>
  <si>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</si>
  <si>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</si>
  <si>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</si>
  <si>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</si>
  <si>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</si>
  <si>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</si>
  <si>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</si>
  <si>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</si>
  <si>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</si>
  <si>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</si>
  <si>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</si>
  <si>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</si>
  <si>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</si>
  <si>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</si>
  <si>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</si>
  <si>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</si>
  <si>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</si>
  <si>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</si>
  <si>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</si>
  <si>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</si>
  <si>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</si>
  <si>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</si>
  <si>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</si>
  <si>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</si>
  <si>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</si>
  <si>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</si>
  <si>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</si>
  <si>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</si>
  <si>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</si>
  <si>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</si>
  <si>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</si>
  <si>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</si>
  <si>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</si>
  <si>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</si>
  <si>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</si>
  <si>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</si>
  <si>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</si>
  <si>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</si>
  <si>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</si>
  <si>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</si>
  <si>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</si>
  <si>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</si>
  <si>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</si>
  <si>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</si>
  <si>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</si>
  <si>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</si>
  <si>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</si>
  <si>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</si>
  <si>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</si>
  <si>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</si>
  <si>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</si>
  <si>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</si>
  <si>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</si>
  <si>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</si>
  <si>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</si>
  <si>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</si>
  <si>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</si>
  <si>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</si>
  <si>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</si>
  <si>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</si>
  <si>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</si>
  <si>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</si>
  <si>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</si>
  <si>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</si>
  <si>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</si>
  <si>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</si>
  <si>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</si>
  <si>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</si>
  <si>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</si>
  <si>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</si>
  <si>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</si>
  <si>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</si>
  <si>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</si>
  <si>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</si>
  <si>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</si>
  <si>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</si>
  <si>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</si>
  <si>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</si>
  <si>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</si>
  <si>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</si>
  <si>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</si>
  <si>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</si>
  <si>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</si>
  <si>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</si>
  <si>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</si>
  <si>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</si>
  <si>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</si>
  <si>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</si>
  <si>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</si>
  <si>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</si>
  <si>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</si>
  <si>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</si>
  <si>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</si>
  <si>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</si>
  <si>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</si>
  <si>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</si>
  <si>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</si>
  <si>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</si>
  <si>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</si>
  <si>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</si>
  <si>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</si>
  <si>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</si>
  <si>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</si>
  <si>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</si>
  <si>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</si>
  <si>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</si>
  <si>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</si>
  <si>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</si>
  <si>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</si>
  <si>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</si>
  <si>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</si>
  <si>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</si>
  <si>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</si>
  <si>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</si>
  <si>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</si>
  <si>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</si>
  <si>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</si>
  <si>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</si>
  <si>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</si>
  <si>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</si>
  <si>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</si>
  <si>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</si>
  <si>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</si>
  <si>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</si>
  <si>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</si>
  <si>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</si>
  <si>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</si>
  <si>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</si>
  <si>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</si>
  <si>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</si>
  <si>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</si>
  <si>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</si>
  <si>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</si>
  <si>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</si>
  <si>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</si>
  <si>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</si>
  <si>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</si>
  <si>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</si>
  <si>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</si>
  <si>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</si>
  <si>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</si>
  <si>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</si>
  <si>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</si>
  <si>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</si>
  <si>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</si>
  <si>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</si>
  <si>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</si>
  <si>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</si>
  <si>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</si>
  <si>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</si>
  <si>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</si>
  <si>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</si>
  <si>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</si>
  <si>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</si>
  <si>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</si>
  <si>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</si>
  <si>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</si>
  <si>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</si>
  <si>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</si>
  <si>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</si>
  <si>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</si>
  <si>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</si>
  <si>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</si>
  <si>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</si>
  <si>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</si>
  <si>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</si>
  <si>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</si>
  <si>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</si>
  <si>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</si>
  <si>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</si>
  <si>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</si>
  <si>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</si>
  <si>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</si>
  <si>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</si>
  <si>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</si>
  <si>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</si>
  <si>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</si>
  <si>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</si>
  <si>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</si>
  <si>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</si>
  <si>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</si>
  <si>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</si>
  <si>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</si>
  <si>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</si>
  <si>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</si>
  <si>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</si>
  <si>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</si>
  <si>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</si>
  <si>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</si>
  <si>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</si>
  <si>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</si>
  <si>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</si>
  <si>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</si>
  <si>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</si>
  <si>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</si>
  <si>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</si>
  <si>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</si>
  <si>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</si>
  <si>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</si>
  <si>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</si>
  <si>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</si>
  <si>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</si>
  <si>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</si>
  <si>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</si>
  <si>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</si>
  <si>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</si>
  <si>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</si>
  <si>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</si>
  <si>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</si>
  <si>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</si>
  <si>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</si>
  <si>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</si>
  <si>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</si>
  <si>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</si>
  <si>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</si>
  <si>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</si>
  <si>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</si>
  <si>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</si>
  <si>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</si>
  <si>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</si>
  <si>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</si>
  <si>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</si>
  <si>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</si>
  <si>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</si>
  <si>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</si>
  <si>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</si>
  <si>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</si>
  <si>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</si>
  <si>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</si>
  <si>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</si>
  <si>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</si>
  <si>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</si>
  <si>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</si>
  <si>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</si>
  <si>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</si>
  <si>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</si>
  <si>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</si>
  <si>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</si>
  <si>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</si>
  <si>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</si>
  <si>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</si>
  <si>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</si>
  <si>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</si>
  <si>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</si>
  <si>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</si>
  <si>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</si>
  <si>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</si>
  <si>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</si>
  <si>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</si>
  <si>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</si>
  <si>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</si>
  <si>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</si>
  <si>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</si>
  <si>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</si>
  <si>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</si>
  <si>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</si>
  <si>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</si>
  <si>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</si>
  <si>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</si>
  <si>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</si>
  <si>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</si>
  <si>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</si>
  <si>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</si>
  <si>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</si>
  <si>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</si>
  <si>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</si>
  <si>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</si>
  <si>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</si>
  <si>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</si>
  <si>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</si>
  <si>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</si>
  <si>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</si>
  <si>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</si>
  <si>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</si>
  <si>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</si>
  <si>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</si>
  <si>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</si>
  <si>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</si>
  <si>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</si>
  <si>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</si>
  <si>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</si>
  <si>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</si>
  <si>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</si>
  <si>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</si>
  <si>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</si>
  <si>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</si>
  <si>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</si>
  <si>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</si>
  <si>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</si>
  <si>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</si>
  <si>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</si>
  <si>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</si>
  <si>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</si>
  <si>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</si>
  <si>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</si>
  <si>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</si>
  <si>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</si>
  <si>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</si>
  <si>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</si>
  <si>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</si>
  <si>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</si>
  <si>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</si>
  <si>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</si>
  <si>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</si>
  <si>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</si>
  <si>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</si>
  <si>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</si>
  <si>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</si>
  <si>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</si>
  <si>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</si>
  <si>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</si>
  <si>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</si>
  <si>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</si>
  <si>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</si>
  <si>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</si>
  <si>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</si>
  <si>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</si>
  <si>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</si>
  <si>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</si>
  <si>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</si>
  <si>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</si>
  <si>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</si>
  <si>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</si>
  <si>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</si>
  <si>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</si>
  <si>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</si>
  <si>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</si>
  <si>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</si>
  <si>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</si>
  <si>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</si>
  <si>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</si>
  <si>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</si>
  <si>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</si>
  <si>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</si>
  <si>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</si>
  <si>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</si>
  <si>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</si>
  <si>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</si>
  <si>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</si>
  <si>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</si>
  <si>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</si>
  <si>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</si>
  <si>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</si>
  <si>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</si>
  <si>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</si>
  <si>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</si>
  <si>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</si>
  <si>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</si>
  <si>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</si>
  <si>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</si>
  <si>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</si>
  <si>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</si>
  <si>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</si>
  <si>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</si>
  <si>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</si>
  <si>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</si>
  <si>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</si>
  <si>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</si>
  <si>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</si>
  <si>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</si>
  <si>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</si>
  <si>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</si>
  <si>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</si>
  <si>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</si>
  <si>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</si>
  <si>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</si>
  <si>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</si>
  <si>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</si>
  <si>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</si>
  <si>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</si>
  <si>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</si>
  <si>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</si>
  <si>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</si>
  <si>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</si>
  <si>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</si>
  <si>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</si>
  <si>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</si>
  <si>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</si>
  <si>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</si>
  <si>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</si>
  <si>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</si>
  <si>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</si>
  <si>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</si>
  <si>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</si>
  <si>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</si>
  <si>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</si>
  <si>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</si>
  <si>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</si>
  <si>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</si>
  <si>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</si>
  <si>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</si>
  <si>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</si>
  <si>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</si>
  <si>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</si>
  <si>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</si>
  <si>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</si>
  <si>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</si>
  <si>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</si>
  <si>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</si>
  <si>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</si>
  <si>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</si>
  <si>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</si>
  <si>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</si>
  <si>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</si>
  <si>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</si>
  <si>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</si>
  <si>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</si>
  <si>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</si>
  <si>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</si>
  <si>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</si>
  <si>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</si>
  <si>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</si>
  <si>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</si>
  <si>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</si>
  <si>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</si>
  <si>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</si>
  <si>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</si>
  <si>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</si>
  <si>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</si>
  <si>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</si>
  <si>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</si>
  <si>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</si>
  <si>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</si>
  <si>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</si>
  <si>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</si>
  <si>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</si>
  <si>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</si>
  <si>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</si>
  <si>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</si>
  <si>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</si>
  <si>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</si>
  <si>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</si>
  <si>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</si>
  <si>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</si>
  <si>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</si>
  <si>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</si>
  <si>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</si>
  <si>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</si>
  <si>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</si>
  <si>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</si>
  <si>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</si>
  <si>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</si>
  <si>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</si>
  <si>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</si>
  <si>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</si>
  <si>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</si>
  <si>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</si>
  <si>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</si>
  <si>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</si>
  <si>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</si>
  <si>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</si>
  <si>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</si>
  <si>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</si>
  <si>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</si>
  <si>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</si>
  <si>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</si>
  <si>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</si>
  <si>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</si>
  <si>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</si>
  <si>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</si>
  <si>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</si>
  <si>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</si>
  <si>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</si>
  <si>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</si>
  <si>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</si>
  <si>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</si>
  <si>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</si>
  <si>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</si>
  <si>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</si>
  <si>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</si>
  <si>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</si>
  <si>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</si>
  <si>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</si>
  <si>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</si>
  <si>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</si>
  <si>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</si>
  <si>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</si>
  <si>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</si>
  <si>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</si>
  <si>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</si>
  <si>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</si>
  <si>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</si>
  <si>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</si>
  <si>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</si>
  <si>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</si>
  <si>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</si>
  <si>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</si>
  <si>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</si>
  <si>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</si>
  <si>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</si>
  <si>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</si>
  <si>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</si>
  <si>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</si>
  <si>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</si>
  <si>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</si>
  <si>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</si>
  <si>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</si>
  <si>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</si>
  <si>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</si>
  <si>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</si>
  <si>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</si>
  <si>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</si>
  <si>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</si>
  <si>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</si>
  <si>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</si>
  <si>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</si>
  <si>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</si>
  <si>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</si>
  <si>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</si>
  <si>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</si>
  <si>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</si>
  <si>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</si>
  <si>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</si>
  <si>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</si>
  <si>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</si>
  <si>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</si>
  <si>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</si>
  <si>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</si>
  <si>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</si>
  <si>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</si>
  <si>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</si>
  <si>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</si>
  <si>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</si>
  <si>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</si>
  <si>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</si>
  <si>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</si>
  <si>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</si>
  <si>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</si>
  <si>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</si>
  <si>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</si>
  <si>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</si>
  <si>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</si>
  <si>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</si>
  <si>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</si>
  <si>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</si>
  <si>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</si>
  <si>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</si>
  <si>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</si>
  <si>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</si>
  <si>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</si>
  <si>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</si>
  <si>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</si>
  <si>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</si>
  <si>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</si>
  <si>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</si>
  <si>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</si>
  <si>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</si>
  <si>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</si>
  <si>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</si>
  <si>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</si>
  <si>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</si>
  <si>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</si>
  <si>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</si>
  <si>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</si>
  <si>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</si>
  <si>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</si>
  <si>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</si>
  <si>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</si>
  <si>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</si>
  <si>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</si>
  <si>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</si>
  <si>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</si>
  <si>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</si>
  <si>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</si>
  <si>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</si>
  <si>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</si>
  <si>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</si>
  <si>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</si>
  <si>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</si>
  <si>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</si>
  <si>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</si>
  <si>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</si>
  <si>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</si>
  <si>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</si>
  <si>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</si>
  <si>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</si>
  <si>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</si>
  <si>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</si>
  <si>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</si>
  <si>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</si>
  <si>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</si>
  <si>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</si>
  <si>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</si>
  <si>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</si>
  <si>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</si>
  <si>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</si>
  <si>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</si>
  <si>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</si>
  <si>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</si>
  <si>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</si>
  <si>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</si>
  <si>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</si>
  <si>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</si>
  <si>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</si>
  <si>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</si>
  <si>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</si>
  <si>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</si>
  <si>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</si>
  <si>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</si>
  <si>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</si>
  <si>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</si>
  <si>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</si>
  <si>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</si>
  <si>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</si>
  <si>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</si>
  <si>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</si>
  <si>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</si>
  <si>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</si>
  <si>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</si>
  <si>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</si>
  <si>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</si>
  <si>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</si>
  <si>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</si>
  <si>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</si>
  <si>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</si>
  <si>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</si>
  <si>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</si>
  <si>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</si>
  <si>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</si>
  <si>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</si>
  <si>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</si>
  <si>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</si>
  <si>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</si>
  <si>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</si>
  <si>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</si>
  <si>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</si>
  <si>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</si>
  <si>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</si>
  <si>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</si>
  <si>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</si>
  <si>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</si>
  <si>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</si>
  <si>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</si>
  <si>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</si>
  <si>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</si>
  <si>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</si>
  <si>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</si>
  <si>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</si>
  <si>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</si>
  <si>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</si>
  <si>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</si>
  <si>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</si>
  <si>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</si>
  <si>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</si>
  <si>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</si>
  <si>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</si>
  <si>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</si>
  <si>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</si>
  <si>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</si>
  <si>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</si>
  <si>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</si>
  <si>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</si>
  <si>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</si>
  <si>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</si>
  <si>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</si>
  <si>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</si>
  <si>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</si>
  <si>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</si>
  <si>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</si>
  <si>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</si>
  <si>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</si>
  <si>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</si>
  <si>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</si>
  <si>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</si>
  <si>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</si>
  <si>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</si>
  <si>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</si>
  <si>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</si>
  <si>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</si>
  <si>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</si>
  <si>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</si>
  <si>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</si>
  <si>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</si>
  <si>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</si>
  <si>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</si>
  <si>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</si>
  <si>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</si>
  <si>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</si>
  <si>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</si>
  <si>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</si>
  <si>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</si>
  <si>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</si>
  <si>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</si>
  <si>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</si>
  <si>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</si>
  <si>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</si>
  <si>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</si>
  <si>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</si>
  <si>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</si>
  <si>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</si>
  <si>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</si>
  <si>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</si>
  <si>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</si>
  <si>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</si>
  <si>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</si>
  <si>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</si>
  <si>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</si>
  <si>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</si>
  <si>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</si>
  <si>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</si>
  <si>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</si>
  <si>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</si>
  <si>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</si>
  <si>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</si>
  <si>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</si>
  <si>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</si>
  <si>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</si>
  <si>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</si>
  <si>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</si>
  <si>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</si>
  <si>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</si>
  <si>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</si>
  <si>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</si>
  <si>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</si>
  <si>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</si>
  <si>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</si>
  <si>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</si>
  <si>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</si>
  <si>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</si>
  <si>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</si>
  <si>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</si>
  <si>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</si>
  <si>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</si>
  <si>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</si>
  <si>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</si>
  <si>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</si>
  <si>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</si>
  <si>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</si>
  <si>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</si>
  <si>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</si>
  <si>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</si>
  <si>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</si>
  <si>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</si>
  <si>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</si>
  <si>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</si>
  <si>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</si>
  <si>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</si>
  <si>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</si>
  <si>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</si>
  <si>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</si>
  <si>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</si>
  <si>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</si>
  <si>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</si>
  <si>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</si>
  <si>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</si>
  <si>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</si>
  <si>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</si>
  <si>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</si>
  <si>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</si>
  <si>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</si>
  <si>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</si>
  <si>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</si>
  <si>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</si>
  <si>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</si>
  <si>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</si>
  <si>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</si>
  <si>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</si>
  <si>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</si>
  <si>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</si>
  <si>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</si>
  <si>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</si>
  <si>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</si>
  <si>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</si>
  <si>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</si>
  <si>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</si>
  <si>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</si>
  <si>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</si>
  <si>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</si>
  <si>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</si>
  <si>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</si>
  <si>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</si>
  <si>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</si>
  <si>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</si>
  <si>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</si>
  <si>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</si>
  <si>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</si>
  <si>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</si>
  <si>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</si>
  <si>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</si>
  <si>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</si>
  <si>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</si>
  <si>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</si>
  <si>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</si>
  <si>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</si>
  <si>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</si>
  <si>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</si>
  <si>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</si>
  <si>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</si>
  <si>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</si>
  <si>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</si>
  <si>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</si>
  <si>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</si>
  <si>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</si>
  <si>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</si>
  <si>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</si>
  <si>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</si>
  <si>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</si>
  <si>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</si>
  <si>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</si>
  <si>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</si>
  <si>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</si>
  <si>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</si>
  <si>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</si>
  <si>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</si>
  <si>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</si>
  <si>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</si>
  <si>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</si>
  <si>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</si>
  <si>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</si>
  <si>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</si>
  <si>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</si>
  <si>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</si>
  <si>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</si>
  <si>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</si>
  <si>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</si>
  <si>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</si>
  <si>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</si>
  <si>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</si>
  <si>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</si>
  <si>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</si>
  <si>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</si>
  <si>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</si>
  <si>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</si>
  <si>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</si>
  <si>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</si>
  <si>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</si>
  <si>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</si>
  <si>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</si>
  <si>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</si>
  <si>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</si>
  <si>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</si>
  <si>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</si>
  <si>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</si>
  <si>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</si>
  <si>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</si>
  <si>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</si>
  <si>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</si>
  <si>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</si>
  <si>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</si>
  <si>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</si>
  <si>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</si>
  <si>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</si>
  <si>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</si>
  <si>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</si>
  <si>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</si>
  <si>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</si>
  <si>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</si>
  <si>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</si>
  <si>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</si>
  <si>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</si>
  <si>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</si>
  <si>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</si>
  <si>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</si>
  <si>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</si>
  <si>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</si>
  <si>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</si>
  <si>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</si>
  <si>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</si>
  <si>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</si>
  <si>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</si>
  <si>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</si>
  <si>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</si>
  <si>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</si>
  <si>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</si>
  <si>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</si>
  <si>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</si>
  <si>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</si>
  <si>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</si>
  <si>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</si>
  <si>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</si>
  <si>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</si>
  <si>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</si>
  <si>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</si>
  <si>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</si>
  <si>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</si>
  <si>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</si>
  <si>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</si>
  <si>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</si>
  <si>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</si>
  <si>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</si>
  <si>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</si>
  <si>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</si>
  <si>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</si>
  <si>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</si>
  <si>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</si>
  <si>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</si>
  <si>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</si>
  <si>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</si>
  <si>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</si>
  <si>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</si>
  <si>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</si>
  <si>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</si>
  <si>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</si>
  <si>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</si>
  <si>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</si>
  <si>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</si>
  <si>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</si>
  <si>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</si>
  <si>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</si>
  <si>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</si>
  <si>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</si>
  <si>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</si>
  <si>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</si>
  <si>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</si>
  <si>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</si>
  <si>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</si>
  <si>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</si>
  <si>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</si>
  <si>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</si>
  <si>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</si>
  <si>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</si>
  <si>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</si>
  <si>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</si>
  <si>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</si>
  <si>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</si>
  <si>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</si>
  <si>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</si>
  <si>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</si>
  <si>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</si>
  <si>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</si>
  <si>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</si>
  <si>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</si>
  <si>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</si>
  <si>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</si>
  <si>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</si>
  <si>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</si>
  <si>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</si>
  <si>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</si>
  <si>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</si>
  <si>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</si>
  <si>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</si>
  <si>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</si>
  <si>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</si>
  <si>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</si>
  <si>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</si>
  <si>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</si>
  <si>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</si>
  <si>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</si>
  <si>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</si>
  <si>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</si>
  <si>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</si>
  <si>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</si>
  <si>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</si>
  <si>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</si>
  <si>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</si>
  <si>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</si>
  <si>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</si>
  <si>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</si>
  <si>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</si>
  <si>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</si>
  <si>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</si>
  <si>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</si>
  <si>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</si>
  <si>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</si>
  <si>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</si>
  <si>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</si>
  <si>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</si>
  <si>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</si>
  <si>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</si>
  <si>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</si>
  <si>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</si>
  <si>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</si>
  <si>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</si>
  <si>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</si>
  <si>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</si>
  <si>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</si>
  <si>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</si>
  <si>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</si>
  <si>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</si>
  <si>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</si>
  <si>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</si>
  <si>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</si>
  <si>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</si>
  <si>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</si>
  <si>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</si>
  <si>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</si>
  <si>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</si>
  <si>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</si>
  <si>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</si>
  <si>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</si>
  <si>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</si>
  <si>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</si>
  <si>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</si>
  <si>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</si>
  <si>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</si>
  <si>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</si>
  <si>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</si>
  <si>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</si>
  <si>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</si>
  <si>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</si>
  <si>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</si>
  <si>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</si>
  <si>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</si>
  <si>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</si>
  <si>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</si>
  <si>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</si>
  <si>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</si>
  <si>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</si>
  <si>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</si>
  <si>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</si>
  <si>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</si>
  <si>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</si>
  <si>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</si>
  <si>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</si>
  <si>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</si>
  <si>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</si>
  <si>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</si>
  <si>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</si>
  <si>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</si>
  <si>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</si>
  <si>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</si>
  <si>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</si>
  <si>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</si>
  <si>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</si>
  <si>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</si>
  <si>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</si>
  <si>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</si>
  <si>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</si>
  <si>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</si>
  <si>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</si>
  <si>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</si>
  <si>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</si>
  <si>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</si>
  <si>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</si>
  <si>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</si>
  <si>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</si>
  <si>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</si>
  <si>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</si>
  <si>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</si>
  <si>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</si>
  <si>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</si>
  <si>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</si>
  <si>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</si>
  <si>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</si>
  <si>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</si>
  <si>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</si>
  <si>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</si>
  <si>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</si>
  <si>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</si>
  <si>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</si>
  <si>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</si>
  <si>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</si>
  <si>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</si>
  <si>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</si>
  <si>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</si>
  <si>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</si>
  <si>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</si>
  <si>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</si>
  <si>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</si>
  <si>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</si>
  <si>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</si>
  <si>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</si>
  <si>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</si>
  <si>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</si>
  <si>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</si>
  <si>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</si>
  <si>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</si>
  <si>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</si>
  <si>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</si>
  <si>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</si>
  <si>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</si>
  <si>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</si>
  <si>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</si>
  <si>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</si>
  <si>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</si>
  <si>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</si>
  <si>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</si>
  <si>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</si>
  <si>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</si>
  <si>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</si>
  <si>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</si>
  <si>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</si>
  <si>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</si>
  <si>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</si>
  <si>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</si>
  <si>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</si>
  <si>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</si>
  <si>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</si>
  <si>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</si>
  <si>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</si>
  <si>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</si>
  <si>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</si>
  <si>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</si>
  <si>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</si>
  <si>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</si>
  <si>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</si>
  <si>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</si>
  <si>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</si>
  <si>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</si>
  <si>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</si>
  <si>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</si>
  <si>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</si>
  <si>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</si>
  <si>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</si>
  <si>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</si>
  <si>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</si>
  <si>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</si>
  <si>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</si>
  <si>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</si>
  <si>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</si>
  <si>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</si>
  <si>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</si>
  <si>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</si>
  <si>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</si>
  <si>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</si>
  <si>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</si>
  <si>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</si>
  <si>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</si>
  <si>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</si>
  <si>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</si>
  <si>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</si>
  <si>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</si>
  <si>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</si>
  <si>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</si>
  <si>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</si>
  <si>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</si>
  <si>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</si>
  <si>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</si>
  <si>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</si>
  <si>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</si>
  <si>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</si>
  <si>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</si>
  <si>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</si>
  <si>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</si>
  <si>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</si>
  <si>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</si>
  <si>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</si>
  <si>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</si>
  <si>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</si>
  <si>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</si>
  <si>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</si>
  <si>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</si>
  <si>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</si>
  <si>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</si>
  <si>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</si>
  <si>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</si>
  <si>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</si>
  <si>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</si>
  <si>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</si>
  <si>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</si>
  <si>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</si>
  <si>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</si>
  <si>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</si>
  <si>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</si>
  <si>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</si>
  <si>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</si>
  <si>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</si>
  <si>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</si>
  <si>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</si>
  <si>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</si>
  <si>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</si>
  <si>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</si>
  <si>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</si>
  <si>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</si>
  <si>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</si>
  <si>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</si>
  <si>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</si>
  <si>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</si>
  <si>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</si>
  <si>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</si>
  <si>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</si>
  <si>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</si>
  <si>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</si>
  <si>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</si>
  <si>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</si>
  <si>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</si>
  <si>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</si>
  <si>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</si>
  <si>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</si>
  <si>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</si>
  <si>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</si>
  <si>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</si>
  <si>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</si>
  <si>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</si>
  <si>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</si>
  <si>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</si>
  <si>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</si>
  <si>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</si>
  <si>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</si>
  <si>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</si>
  <si>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</si>
  <si>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</si>
  <si>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</si>
  <si>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</si>
  <si>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</si>
  <si>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</si>
  <si>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</si>
  <si>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</si>
  <si>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</si>
  <si>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</si>
  <si>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</si>
  <si>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</si>
  <si>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</si>
  <si>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</si>
  <si>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</si>
  <si>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</si>
  <si>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</si>
  <si>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</si>
  <si>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</si>
  <si>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</si>
  <si>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</si>
  <si>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</si>
  <si>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</si>
  <si>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</si>
  <si>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</si>
  <si>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</si>
  <si>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</si>
  <si>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</si>
  <si>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</si>
  <si>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</si>
  <si>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</si>
  <si>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</si>
  <si>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</si>
  <si>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</si>
  <si>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</si>
  <si>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</si>
  <si>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</si>
  <si>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</si>
  <si>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</si>
  <si>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</si>
  <si>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</si>
  <si>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</si>
  <si>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</si>
  <si>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</si>
  <si>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</si>
  <si>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</si>
  <si>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</si>
  <si>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</si>
  <si>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</si>
  <si>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</si>
  <si>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</si>
  <si>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</si>
  <si>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</si>
  <si>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</si>
  <si>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</si>
  <si>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</si>
  <si>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</si>
  <si>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</si>
  <si>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</si>
  <si>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</si>
  <si>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</si>
  <si>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</si>
  <si>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</si>
  <si>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</si>
  <si>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</si>
  <si>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</si>
  <si>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</si>
  <si>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</si>
  <si>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</si>
  <si>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</si>
  <si>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</si>
  <si>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</si>
  <si>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</si>
  <si>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</si>
  <si>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</si>
  <si>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</si>
  <si>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</si>
  <si>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</si>
  <si>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</si>
  <si>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</si>
  <si>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</si>
  <si>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</si>
  <si>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</si>
  <si>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</si>
  <si>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</si>
  <si>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</si>
  <si>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</si>
  <si>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</si>
  <si>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</si>
  <si>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</si>
  <si>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</si>
  <si>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</si>
  <si>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</si>
  <si>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</si>
  <si>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</si>
  <si>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</si>
  <si>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</si>
  <si>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</si>
  <si>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</si>
  <si>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</si>
  <si>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</si>
  <si>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</si>
  <si>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</si>
  <si>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</si>
  <si>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</si>
  <si>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</si>
  <si>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</si>
  <si>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</si>
  <si>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</si>
  <si>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</si>
  <si>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</si>
  <si>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</si>
  <si>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</si>
  <si>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</si>
  <si>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</si>
  <si>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</si>
  <si>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</si>
  <si>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</si>
  <si>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</si>
  <si>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</si>
  <si>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</si>
  <si>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</si>
  <si>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</si>
  <si>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</si>
  <si>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</si>
  <si>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</si>
  <si>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</si>
  <si>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</si>
  <si>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</si>
  <si>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</si>
  <si>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</si>
  <si>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</si>
  <si>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</si>
  <si>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</si>
  <si>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</si>
  <si>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</si>
  <si>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</si>
  <si>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</si>
  <si>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</si>
  <si>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</si>
  <si>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</si>
  <si>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</si>
  <si>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</si>
  <si>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</si>
  <si>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</si>
  <si>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</si>
  <si>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</si>
  <si>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</si>
  <si>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</si>
  <si>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</si>
  <si>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</si>
  <si>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</si>
  <si>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</si>
  <si>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</si>
  <si>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</si>
  <si>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</si>
  <si>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</si>
  <si>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</si>
  <si>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</si>
  <si>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</si>
  <si>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</si>
  <si>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</si>
  <si>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</si>
  <si>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</si>
  <si>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</si>
  <si>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</si>
  <si>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</si>
  <si>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</si>
  <si>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</si>
  <si>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</si>
  <si>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</si>
  <si>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</si>
  <si>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</si>
  <si>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</si>
  <si>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</si>
  <si>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</si>
  <si>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</si>
  <si>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</si>
  <si>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</si>
  <si>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</si>
  <si>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</si>
  <si>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</si>
  <si>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</si>
  <si>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</si>
  <si>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</si>
  <si>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</si>
  <si>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</si>
  <si>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</si>
  <si>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</si>
  <si>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</si>
  <si>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</si>
  <si>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</si>
  <si>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</si>
  <si>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</si>
  <si>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</si>
  <si>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</si>
  <si>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</si>
  <si>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</si>
  <si>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</si>
  <si>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</si>
  <si>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</si>
  <si>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</si>
  <si>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</si>
  <si>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</si>
  <si>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</si>
  <si>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</si>
  <si>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</si>
  <si>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</si>
  <si>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</si>
  <si>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</si>
  <si>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</si>
  <si>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</si>
  <si>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</si>
  <si>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</si>
  <si>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</si>
  <si>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</si>
  <si>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</si>
  <si>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</si>
  <si>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</si>
  <si>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</si>
  <si>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</si>
  <si>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</si>
  <si>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</si>
  <si>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</si>
  <si>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</si>
  <si>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</si>
  <si>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</si>
  <si>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</si>
  <si>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</si>
  <si>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</si>
  <si>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</si>
  <si>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</si>
  <si>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</si>
  <si>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</si>
  <si>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</si>
  <si>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</si>
  <si>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</si>
  <si>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</si>
  <si>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</si>
  <si>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</si>
  <si>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</si>
  <si>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</si>
  <si>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</si>
  <si>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</si>
  <si>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</si>
  <si>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</si>
  <si>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</si>
  <si>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</si>
  <si>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</si>
  <si>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</si>
  <si>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</si>
  <si>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</si>
  <si>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</si>
  <si>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</si>
  <si>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</si>
  <si>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</si>
  <si>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</si>
  <si>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</si>
  <si>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</si>
  <si>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</si>
  <si>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</si>
  <si>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</si>
  <si>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</si>
  <si>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</si>
  <si>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</si>
  <si>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</si>
  <si>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</si>
  <si>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</si>
  <si>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</si>
  <si>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</si>
  <si>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</si>
  <si>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</si>
  <si>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</si>
  <si>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</si>
  <si>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</si>
  <si>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</si>
  <si>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</si>
  <si>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</si>
  <si>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</si>
  <si>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</si>
  <si>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</si>
  <si>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</si>
  <si>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</si>
  <si>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</si>
  <si>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</si>
  <si>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</si>
  <si>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</si>
  <si>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</si>
  <si>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</si>
  <si>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</si>
  <si>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</si>
  <si>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</si>
  <si>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</si>
  <si>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</si>
  <si>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</si>
  <si>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</si>
  <si>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</si>
  <si>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</si>
  <si>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</si>
  <si>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</si>
  <si>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</si>
  <si>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</si>
  <si>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</si>
  <si>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</si>
  <si>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</si>
  <si>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</si>
  <si>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</si>
  <si>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</si>
  <si>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</si>
  <si>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</si>
  <si>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</si>
  <si>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</si>
  <si>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</si>
  <si>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</si>
  <si>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</si>
  <si>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</si>
  <si>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</si>
  <si>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</si>
  <si>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</si>
  <si>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</si>
  <si>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</si>
  <si>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</si>
  <si>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</si>
  <si>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</si>
  <si>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</si>
  <si>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</si>
  <si>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</si>
  <si>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</si>
  <si>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</si>
  <si>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</si>
  <si>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</si>
  <si>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</si>
  <si>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</si>
  <si>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</si>
  <si>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</si>
  <si>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</si>
  <si>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</si>
  <si>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</si>
  <si>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</si>
  <si>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</si>
  <si>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</si>
  <si>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</si>
  <si>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</si>
  <si>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</si>
  <si>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</si>
  <si>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</si>
  <si>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</si>
  <si>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</si>
  <si>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</si>
  <si>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</si>
  <si>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</si>
  <si>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</si>
  <si>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</si>
  <si>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</si>
  <si>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</si>
  <si>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</si>
  <si>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</si>
  <si>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</si>
  <si>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</si>
  <si>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</si>
  <si>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</si>
  <si>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</si>
  <si>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</si>
  <si>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</si>
  <si>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</si>
  <si>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</si>
  <si>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</si>
  <si>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</si>
  <si>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</si>
  <si>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</si>
  <si>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</si>
  <si>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</si>
  <si>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</si>
  <si>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</si>
  <si>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</si>
  <si>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</si>
  <si>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</si>
  <si>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</si>
  <si>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</si>
  <si>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</si>
  <si>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</si>
  <si>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</si>
  <si>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</si>
  <si>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</si>
  <si>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</si>
  <si>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</si>
  <si>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</si>
  <si>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</si>
  <si>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</si>
  <si>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</si>
  <si>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</si>
  <si>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</si>
  <si>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</si>
  <si>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</si>
  <si>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</si>
  <si>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</si>
  <si>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</si>
  <si>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</si>
  <si>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</si>
  <si>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</si>
  <si>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</si>
  <si>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</si>
  <si>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</si>
  <si>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</si>
  <si>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</si>
  <si>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</si>
  <si>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</si>
  <si>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</si>
  <si>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</si>
  <si>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</si>
  <si>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</si>
  <si>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</si>
  <si>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</si>
  <si>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</si>
  <si>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</si>
  <si>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</si>
  <si>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</si>
  <si>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</si>
  <si>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</si>
  <si>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</si>
  <si>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</si>
  <si>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</si>
  <si>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</si>
  <si>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</si>
  <si>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</si>
  <si>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</si>
  <si>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</si>
  <si>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</si>
  <si>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</si>
  <si>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</si>
  <si>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</si>
  <si>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</si>
  <si>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</si>
  <si>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</si>
  <si>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</si>
  <si>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</si>
  <si>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</si>
  <si>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</si>
  <si>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</si>
  <si>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</si>
  <si>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</si>
  <si>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</si>
  <si>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</si>
  <si>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</si>
  <si>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</si>
  <si>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</si>
  <si>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</si>
  <si>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</si>
  <si>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</si>
  <si>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</si>
  <si>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</si>
  <si>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</si>
  <si>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</si>
  <si>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</si>
  <si>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</si>
  <si>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</si>
  <si>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</si>
  <si>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</si>
  <si>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</si>
  <si>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</si>
  <si>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</si>
  <si>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</si>
  <si>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</si>
  <si>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</si>
  <si>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</si>
  <si>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</si>
  <si>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</si>
  <si>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</si>
  <si>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</si>
  <si>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</si>
  <si>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</si>
  <si>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</si>
  <si>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</si>
  <si>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</si>
  <si>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</si>
  <si>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</si>
  <si>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</si>
  <si>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</si>
  <si>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</si>
  <si>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</si>
  <si>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</si>
  <si>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</si>
  <si>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</si>
  <si>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</si>
  <si>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</si>
  <si>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</si>
  <si>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</si>
  <si>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</si>
  <si>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</si>
  <si>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</si>
  <si>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</si>
  <si>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</si>
  <si>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</si>
  <si>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</si>
  <si>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</si>
  <si>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</si>
  <si>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</si>
  <si>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</si>
  <si>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</si>
  <si>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</si>
  <si>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</si>
  <si>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</si>
  <si>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</si>
  <si>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</si>
  <si>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</si>
  <si>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</si>
  <si>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</si>
  <si>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</si>
  <si>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</si>
  <si>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</si>
  <si>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</si>
  <si>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</si>
  <si>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</si>
  <si>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</si>
  <si>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</si>
  <si>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</si>
  <si>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</si>
  <si>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</si>
  <si>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</si>
  <si>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</si>
  <si>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</si>
  <si>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</si>
  <si>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</si>
  <si>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</si>
  <si>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</si>
  <si>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</si>
  <si>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</si>
  <si>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</si>
  <si>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</si>
  <si>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</si>
  <si>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</si>
  <si>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</si>
  <si>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</si>
  <si>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</si>
  <si>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</si>
  <si>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</si>
  <si>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</si>
  <si>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</si>
  <si>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</si>
  <si>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</si>
  <si>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</si>
  <si>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</si>
  <si>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</si>
  <si>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</si>
  <si>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</si>
  <si>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</si>
  <si>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</si>
  <si>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</si>
  <si>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</si>
  <si>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</si>
  <si>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</si>
  <si>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</si>
  <si>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</si>
  <si>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</si>
  <si>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</si>
  <si>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</si>
  <si>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</si>
  <si>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</si>
  <si>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</si>
  <si>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</si>
  <si>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</si>
  <si>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</si>
  <si>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</si>
  <si>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</si>
  <si>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</si>
  <si>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</si>
  <si>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</si>
  <si>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</si>
  <si>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</si>
  <si>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</si>
  <si>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</si>
  <si>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</si>
  <si>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</si>
  <si>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</si>
  <si>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</si>
  <si>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</si>
  <si>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</si>
  <si>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</si>
  <si>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</si>
  <si>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</si>
  <si>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</si>
  <si>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</si>
  <si>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</si>
  <si>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</si>
  <si>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</si>
  <si>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</si>
  <si>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</si>
  <si>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</si>
  <si>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</si>
  <si>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</si>
  <si>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</si>
  <si>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</si>
  <si>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</si>
  <si>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</si>
  <si>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</si>
  <si>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</si>
  <si>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</si>
  <si>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</si>
  <si>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</si>
  <si>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</si>
  <si>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</si>
  <si>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</si>
  <si>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</si>
  <si>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</si>
  <si>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</si>
  <si>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</si>
  <si>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</si>
  <si>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</si>
  <si>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</si>
  <si>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</si>
  <si>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</si>
  <si>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</si>
  <si>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</si>
  <si>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</si>
  <si>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</si>
  <si>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</si>
  <si>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</si>
  <si>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</si>
  <si>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</si>
  <si>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</si>
  <si>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</si>
  <si>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</si>
  <si>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</si>
  <si>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</si>
  <si>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</si>
  <si>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</si>
  <si>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</si>
  <si>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</si>
  <si>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</si>
  <si>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</si>
  <si>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</si>
  <si>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</si>
  <si>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</si>
  <si>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</si>
  <si>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</si>
  <si>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</si>
  <si>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</si>
  <si>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</si>
  <si>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</si>
  <si>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</si>
  <si>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</si>
  <si>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</si>
  <si>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</si>
  <si>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</si>
  <si>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</si>
  <si>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</si>
  <si>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</si>
  <si>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</si>
  <si>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</si>
  <si>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</si>
  <si>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</si>
  <si>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</si>
  <si>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</si>
  <si>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</si>
  <si>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</si>
  <si>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</si>
  <si>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</si>
  <si>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</si>
  <si>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</si>
  <si>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</si>
  <si>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</si>
  <si>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</si>
  <si>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</si>
  <si>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</si>
  <si>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</si>
  <si>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</si>
  <si>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</si>
  <si>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</si>
  <si>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</si>
  <si>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</si>
  <si>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</si>
  <si>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</si>
  <si>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</si>
  <si>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</si>
  <si>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</si>
  <si>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</si>
  <si>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</si>
  <si>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</si>
  <si>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</si>
  <si>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</si>
  <si>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</si>
  <si>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</si>
  <si>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</si>
  <si>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</si>
  <si>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</si>
  <si>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</si>
  <si>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</si>
  <si>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</si>
  <si>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</si>
  <si>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</si>
  <si>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</si>
  <si>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</si>
  <si>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</si>
  <si>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</si>
  <si>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</si>
  <si>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</si>
  <si>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</si>
  <si>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</si>
  <si>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</si>
  <si>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</si>
  <si>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</si>
  <si>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</si>
  <si>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</si>
  <si>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</si>
  <si>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</si>
  <si>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</si>
  <si>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</si>
  <si>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</si>
  <si>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</si>
  <si>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</si>
  <si>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</si>
  <si>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</si>
  <si>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</si>
  <si>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</si>
  <si>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</si>
  <si>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</si>
  <si>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</si>
  <si>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</si>
  <si>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</si>
  <si>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</si>
  <si>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</si>
  <si>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</si>
  <si>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</si>
  <si>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</si>
  <si>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</si>
  <si>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</si>
  <si>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</si>
  <si>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</si>
  <si>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</si>
  <si>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</si>
  <si>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</si>
  <si>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</si>
  <si>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</si>
  <si>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</si>
  <si>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</si>
  <si>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</si>
  <si>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</si>
  <si>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</si>
  <si>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</si>
  <si>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</si>
  <si>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</si>
  <si>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</si>
  <si>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</si>
  <si>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</si>
  <si>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</si>
  <si>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</si>
  <si>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</si>
  <si>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</si>
  <si>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</si>
  <si>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</si>
  <si>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</si>
  <si>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</si>
  <si>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</si>
  <si>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</si>
  <si>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</si>
  <si>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</si>
  <si>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</si>
  <si>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</si>
  <si>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</si>
  <si>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</si>
  <si>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</si>
  <si>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</si>
  <si>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</si>
  <si>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</si>
  <si>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</si>
  <si>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</si>
  <si>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</si>
  <si>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</si>
  <si>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</si>
  <si>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</si>
  <si>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</si>
  <si>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</si>
  <si>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</si>
  <si>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</si>
  <si>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</si>
  <si>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</si>
  <si>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</si>
  <si>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</si>
  <si>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</si>
  <si>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</si>
  <si>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</si>
  <si>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</si>
  <si>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</si>
  <si>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</si>
  <si>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</si>
  <si>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</si>
  <si>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</si>
  <si>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</si>
  <si>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</si>
  <si>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</si>
  <si>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</si>
  <si>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</si>
  <si>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</si>
  <si>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</si>
  <si>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</si>
  <si>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</si>
  <si>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</si>
  <si>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</si>
  <si>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</si>
  <si>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</si>
  <si>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</si>
  <si>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</si>
  <si>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</si>
  <si>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</si>
  <si>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</si>
  <si>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</si>
  <si>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</si>
  <si>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</si>
  <si>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</si>
  <si>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</si>
  <si>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</si>
  <si>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</si>
  <si>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</si>
  <si>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</si>
  <si>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</si>
  <si>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</si>
  <si>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</si>
  <si>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</si>
  <si>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</si>
  <si>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</si>
  <si>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</si>
  <si>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</si>
  <si>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</si>
  <si>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</si>
  <si>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</si>
  <si>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</si>
  <si>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</si>
  <si>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</si>
  <si>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</si>
  <si>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</si>
  <si>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</si>
  <si>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</si>
  <si>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</si>
  <si>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</si>
  <si>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</si>
  <si>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</si>
  <si>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</si>
  <si>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</si>
  <si>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</si>
  <si>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</si>
  <si>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</si>
  <si>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</si>
  <si>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</si>
  <si>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</si>
  <si>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</si>
  <si>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</si>
  <si>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</si>
  <si>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</si>
  <si>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</si>
  <si>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</si>
  <si>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</si>
  <si>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</si>
  <si>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</si>
  <si>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</si>
  <si>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</si>
  <si>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</si>
  <si>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</si>
  <si>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</si>
  <si>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</si>
  <si>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</si>
  <si>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</si>
  <si>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</si>
  <si>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</si>
  <si>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</si>
  <si>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</si>
  <si>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</si>
  <si>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</si>
  <si>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</si>
  <si>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</si>
  <si>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</si>
  <si>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</si>
  <si>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</si>
  <si>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</si>
  <si>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</si>
  <si>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</si>
  <si>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</si>
  <si>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</si>
  <si>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</si>
  <si>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</si>
  <si>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</si>
  <si>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</si>
  <si>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</si>
  <si>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</si>
  <si>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</si>
  <si>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</si>
  <si>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</si>
  <si>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</si>
  <si>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</si>
  <si>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</si>
  <si>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</si>
  <si>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</si>
  <si>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</si>
  <si>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</si>
  <si>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</si>
  <si>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</si>
  <si>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</si>
  <si>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</si>
  <si>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</si>
  <si>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</si>
  <si>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</si>
  <si>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</si>
  <si>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</si>
  <si>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</si>
  <si>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</si>
  <si>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</si>
  <si>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</si>
  <si>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</si>
  <si>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</si>
  <si>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</si>
  <si>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</si>
  <si>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</si>
  <si>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</si>
  <si>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</si>
  <si>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</si>
  <si>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</si>
  <si>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</si>
  <si>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</si>
  <si>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</si>
  <si>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</si>
  <si>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</si>
  <si>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</si>
  <si>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</si>
  <si>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</si>
  <si>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</si>
  <si>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</si>
  <si>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</si>
  <si>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</si>
  <si>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</si>
  <si>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</si>
  <si>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</si>
  <si>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</si>
  <si>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</si>
  <si>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</si>
  <si>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</si>
  <si>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</si>
  <si>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</si>
  <si>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</si>
  <si>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</si>
  <si>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</si>
  <si>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</si>
  <si>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</si>
  <si>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</si>
  <si>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</si>
  <si>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</si>
  <si>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</si>
  <si>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</si>
  <si>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</si>
  <si>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</si>
  <si>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</si>
  <si>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</si>
  <si>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</si>
  <si>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</si>
  <si>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</si>
  <si>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</si>
  <si>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</si>
  <si>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</si>
  <si>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</si>
  <si>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</si>
  <si>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</si>
  <si>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</si>
  <si>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</si>
  <si>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</si>
  <si>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</si>
  <si>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</si>
  <si>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</si>
  <si>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</si>
  <si>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</si>
  <si>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</si>
  <si>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</si>
  <si>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</si>
  <si>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</si>
  <si>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</si>
  <si>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</si>
  <si>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</si>
  <si>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</si>
  <si>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</si>
  <si>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</si>
  <si>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</si>
  <si>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</si>
  <si>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</si>
  <si>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</si>
  <si>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</si>
  <si>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</si>
  <si>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</si>
  <si>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</si>
  <si>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</si>
  <si>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</si>
  <si>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</si>
  <si>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</si>
  <si>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</si>
  <si>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</si>
  <si>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</si>
  <si>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</si>
  <si>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</si>
  <si>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</si>
  <si>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</si>
  <si>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</si>
  <si>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</si>
  <si>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</si>
  <si>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</si>
  <si>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</si>
  <si>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</si>
  <si>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</si>
  <si>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</si>
  <si>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</si>
  <si>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</si>
  <si>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</si>
  <si>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</si>
  <si>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</si>
  <si>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</si>
  <si>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</si>
  <si>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</si>
  <si>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</si>
  <si>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</si>
  <si>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</si>
  <si>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</si>
  <si>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</si>
  <si>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</si>
  <si>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</si>
  <si>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</si>
  <si>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</si>
  <si>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</si>
  <si>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</si>
  <si>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</si>
  <si>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</si>
  <si>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</si>
  <si>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</si>
  <si>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</si>
  <si>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</si>
  <si>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</si>
  <si>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</si>
  <si>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</si>
  <si>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</si>
  <si>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</si>
  <si>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</si>
  <si>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</si>
  <si>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</si>
  <si>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</si>
  <si>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</si>
  <si>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</si>
  <si>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</si>
  <si>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</si>
  <si>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</si>
  <si>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</si>
  <si>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</si>
  <si>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</si>
  <si>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</si>
  <si>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</si>
  <si>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</si>
  <si>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</si>
  <si>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</si>
  <si>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</si>
  <si>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</si>
  <si>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</si>
  <si>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</si>
  <si>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</si>
  <si>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</si>
  <si>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</si>
  <si>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</si>
  <si>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</si>
  <si>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</si>
  <si>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</si>
  <si>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</si>
  <si>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</si>
  <si>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</si>
  <si>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</si>
  <si>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</si>
  <si>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</si>
  <si>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</si>
  <si>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</si>
  <si>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</si>
  <si>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</si>
  <si>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</si>
  <si>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</si>
  <si>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</si>
  <si>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</si>
  <si>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</si>
  <si>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</si>
  <si>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</si>
  <si>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</si>
  <si>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</si>
  <si>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</si>
  <si>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</si>
  <si>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</si>
  <si>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</si>
  <si>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</si>
  <si>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</si>
  <si>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</si>
  <si>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</si>
  <si>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</si>
  <si>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</si>
  <si>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</si>
  <si>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</si>
  <si>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</si>
  <si>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</si>
  <si>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</si>
  <si>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</si>
  <si>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</si>
  <si>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</si>
  <si>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</si>
  <si>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</si>
  <si>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</si>
  <si>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</si>
  <si>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</si>
  <si>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</si>
  <si>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</si>
  <si>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</si>
  <si>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</si>
  <si>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</si>
  <si>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</si>
  <si>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</si>
  <si>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</si>
  <si>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</si>
  <si>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</si>
  <si>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</si>
  <si>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</si>
  <si>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</si>
  <si>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</si>
  <si>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</si>
  <si>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</si>
  <si>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</si>
  <si>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</si>
  <si>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</si>
  <si>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</si>
  <si>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</si>
  <si>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</si>
  <si>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</si>
  <si>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</si>
  <si>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</si>
  <si>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</si>
  <si>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</si>
  <si>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</si>
  <si>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</si>
  <si>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</si>
  <si>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</si>
  <si>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</si>
  <si>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</si>
  <si>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</si>
  <si>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</si>
  <si>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</si>
  <si>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</si>
  <si>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</si>
  <si>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</si>
  <si>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</si>
  <si>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</si>
  <si>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</si>
  <si>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</si>
  <si>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</si>
  <si>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</si>
  <si>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</si>
  <si>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</si>
  <si>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</si>
  <si>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</si>
  <si>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</si>
  <si>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</si>
  <si>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</si>
  <si>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</si>
  <si>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</si>
  <si>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</si>
  <si>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</si>
  <si>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</si>
  <si>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</si>
  <si>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</si>
  <si>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</si>
  <si>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</si>
  <si>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</si>
  <si>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</si>
  <si>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</si>
  <si>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</si>
  <si>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</si>
  <si>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</si>
  <si>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</si>
  <si>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</si>
  <si>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</si>
  <si>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</si>
  <si>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</si>
  <si>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</si>
  <si>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</si>
  <si>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</si>
  <si>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</si>
  <si>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</si>
  <si>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</si>
  <si>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</si>
  <si>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</si>
  <si>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</si>
  <si>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</si>
  <si>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</si>
  <si>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</si>
  <si>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</si>
  <si>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</si>
  <si>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</si>
  <si>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</si>
  <si>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</si>
  <si>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</si>
  <si>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</si>
  <si>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</si>
  <si>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</si>
  <si>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</si>
  <si>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</si>
  <si>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</si>
  <si>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</si>
  <si>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</si>
  <si>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</si>
  <si>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</si>
  <si>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</si>
  <si>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</si>
  <si>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</si>
  <si>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</si>
  <si>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</si>
  <si>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</si>
  <si>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</si>
  <si>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</si>
  <si>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</si>
  <si>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</si>
  <si>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</si>
  <si>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</si>
  <si>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</si>
  <si>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</si>
  <si>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</si>
  <si>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</si>
  <si>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</si>
  <si>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</si>
  <si>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</si>
  <si>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</si>
  <si>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</si>
  <si>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</si>
  <si>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</si>
  <si>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</si>
  <si>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</si>
  <si>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</si>
  <si>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</si>
  <si>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</si>
  <si>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</si>
  <si>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</si>
  <si>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</si>
  <si>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</si>
  <si>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</si>
  <si>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</si>
  <si>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</si>
  <si>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</si>
  <si>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</si>
  <si>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</si>
  <si>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</si>
  <si>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</si>
  <si>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</si>
  <si>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</si>
  <si>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</si>
  <si>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</si>
  <si>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</si>
  <si>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</si>
  <si>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</si>
  <si>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</si>
  <si>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</si>
  <si>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</si>
  <si>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</si>
  <si>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</si>
  <si>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</si>
  <si>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</si>
  <si>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</si>
  <si>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</si>
  <si>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</si>
  <si>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</si>
  <si>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</si>
  <si>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</si>
  <si>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</si>
  <si>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</si>
  <si>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</si>
  <si>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</si>
  <si>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</si>
  <si>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</si>
  <si>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</si>
  <si>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</si>
  <si>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</si>
  <si>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</si>
  <si>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</si>
  <si>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</si>
  <si>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</si>
  <si>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</si>
  <si>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</si>
  <si>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</si>
  <si>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</si>
  <si>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</si>
  <si>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</si>
  <si>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</si>
  <si>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</si>
  <si>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</si>
  <si>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</si>
  <si>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</si>
  <si>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</si>
  <si>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</si>
  <si>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</si>
  <si>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</si>
  <si>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</si>
  <si>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</si>
  <si>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</si>
  <si>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</si>
  <si>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</si>
  <si>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</si>
  <si>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</si>
  <si>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</si>
  <si>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</si>
  <si>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</si>
  <si>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</si>
  <si>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</si>
  <si>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</si>
  <si>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</si>
  <si>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</si>
  <si>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</si>
  <si>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</si>
  <si>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</si>
  <si>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</si>
  <si>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</si>
  <si>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</si>
  <si>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</si>
  <si>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</si>
  <si>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</si>
  <si>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</si>
  <si>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</si>
  <si>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</si>
  <si>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</si>
  <si>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</si>
  <si>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</si>
  <si>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</si>
  <si>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</si>
  <si>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</si>
  <si>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</si>
  <si>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</si>
  <si>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</si>
  <si>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</si>
  <si>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</si>
  <si>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</si>
  <si>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</si>
  <si>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</si>
  <si>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</si>
  <si>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</si>
  <si>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</si>
  <si>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</si>
  <si>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</si>
  <si>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</si>
  <si>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</si>
  <si>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</si>
  <si>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</si>
  <si>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</si>
  <si>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</si>
  <si>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</si>
  <si>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</si>
  <si>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</si>
  <si>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</si>
  <si>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</si>
  <si>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</si>
  <si>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</si>
  <si>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</si>
  <si>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</si>
  <si>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</si>
  <si>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</si>
  <si>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</si>
  <si>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</si>
  <si>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</si>
  <si>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</si>
  <si>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</si>
  <si>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</si>
  <si>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</si>
  <si>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</si>
  <si>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</si>
  <si>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</si>
  <si>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</si>
  <si>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</si>
  <si>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</si>
  <si>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</si>
  <si>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</si>
  <si>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</si>
  <si>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</si>
  <si>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</si>
  <si>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</si>
  <si>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</si>
  <si>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</si>
  <si>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</si>
  <si>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</si>
  <si>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</si>
  <si>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</si>
  <si>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</si>
  <si>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</si>
  <si>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</si>
  <si>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</si>
  <si>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</si>
  <si>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</si>
  <si>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</si>
  <si>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</si>
  <si>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</si>
  <si>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</si>
  <si>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</si>
  <si>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</si>
  <si>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</si>
  <si>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</si>
  <si>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</si>
  <si>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</si>
  <si>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</si>
  <si>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</si>
  <si>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</si>
  <si>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</si>
  <si>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</si>
  <si>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</si>
  <si>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</si>
  <si>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</si>
  <si>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</si>
  <si>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</si>
  <si>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</si>
  <si>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</si>
  <si>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</si>
  <si>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</si>
  <si>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</si>
  <si>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</si>
  <si>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</si>
  <si>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</si>
  <si>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</si>
  <si>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</si>
  <si>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</si>
  <si>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</si>
  <si>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</si>
  <si>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</si>
  <si>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</si>
  <si>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</si>
  <si>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</si>
  <si>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</si>
  <si>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</si>
  <si>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</si>
  <si>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</si>
  <si>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</si>
  <si>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</si>
  <si>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</si>
  <si>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</si>
  <si>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</si>
  <si>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</si>
  <si>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</si>
  <si>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</si>
  <si>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</si>
  <si>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</si>
  <si>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</si>
  <si>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</si>
  <si>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</si>
  <si>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</si>
  <si>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</si>
  <si>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</si>
  <si>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</si>
  <si>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</si>
  <si>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</si>
  <si>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</si>
  <si>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</si>
  <si>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</si>
  <si>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</si>
  <si>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</si>
  <si>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</si>
  <si>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</si>
  <si>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</si>
  <si>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</si>
  <si>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</si>
  <si>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</si>
  <si>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</si>
  <si>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</si>
  <si>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</si>
  <si>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</si>
  <si>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</si>
  <si>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</si>
  <si>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</si>
  <si>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</si>
  <si>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</si>
  <si>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</si>
  <si>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</si>
  <si>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</si>
  <si>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</si>
  <si>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</si>
  <si>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</si>
  <si>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</si>
  <si>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</si>
  <si>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</si>
  <si>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</si>
  <si>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</si>
  <si>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</si>
  <si>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</si>
  <si>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</si>
  <si>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</si>
  <si>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</si>
  <si>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</si>
  <si>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</si>
  <si>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</si>
  <si>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</si>
  <si>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</si>
  <si>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</si>
  <si>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</si>
  <si>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</si>
  <si>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</si>
  <si>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</si>
  <si>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</si>
  <si>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</si>
  <si>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</si>
  <si>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</si>
  <si>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</si>
  <si>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</si>
  <si>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</si>
  <si>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</si>
  <si>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</si>
  <si>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</si>
  <si>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</si>
  <si>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</si>
  <si>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</si>
  <si>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</si>
  <si>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</si>
  <si>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</si>
  <si>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</si>
  <si>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</si>
  <si>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</si>
  <si>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</si>
  <si>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</si>
  <si>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</si>
  <si>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</si>
  <si>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</si>
  <si>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</si>
  <si>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</si>
  <si>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</si>
  <si>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</si>
  <si>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</si>
  <si>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</si>
  <si>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</si>
  <si>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</si>
  <si>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</si>
  <si>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</si>
  <si>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</si>
  <si>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</si>
  <si>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</si>
  <si>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</si>
  <si>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</si>
  <si>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</si>
  <si>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</si>
  <si>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</si>
  <si>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</si>
  <si>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</si>
  <si>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</si>
  <si>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</si>
  <si>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</si>
  <si>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</si>
  <si>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</si>
  <si>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</si>
  <si>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</si>
  <si>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</si>
  <si>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</si>
  <si>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</si>
  <si>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</si>
  <si>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</si>
  <si>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</si>
  <si>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</si>
  <si>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</si>
  <si>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</si>
  <si>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</si>
  <si>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</si>
  <si>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</si>
  <si>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</si>
  <si>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</si>
  <si>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</si>
  <si>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</si>
  <si>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</si>
  <si>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</si>
  <si>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</si>
  <si>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</si>
  <si>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</si>
  <si>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</si>
  <si>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</si>
  <si>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</si>
  <si>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</si>
  <si>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</si>
  <si>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</si>
  <si>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</si>
  <si>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</si>
  <si>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</si>
  <si>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</si>
  <si>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</si>
  <si>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</si>
  <si>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</si>
  <si>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</si>
  <si>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</si>
  <si>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</si>
  <si>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</si>
  <si>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</si>
  <si>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</si>
  <si>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</si>
  <si>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</si>
  <si>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</si>
  <si>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</si>
  <si>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</si>
  <si>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</si>
  <si>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</si>
  <si>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</si>
  <si>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</si>
  <si>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</si>
  <si>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</si>
  <si>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</si>
  <si>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</si>
  <si>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</si>
  <si>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</si>
  <si>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</si>
  <si>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</si>
  <si>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</si>
  <si>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</si>
  <si>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</si>
  <si>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</si>
  <si>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</si>
  <si>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</si>
  <si>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</si>
  <si>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</si>
  <si>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</si>
  <si>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</si>
  <si>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</si>
  <si>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</si>
  <si>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</si>
  <si>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</si>
  <si>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</si>
  <si>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</si>
  <si>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</si>
  <si>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</si>
  <si>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</si>
  <si>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</si>
  <si>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</si>
  <si>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</si>
  <si>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</si>
  <si>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</si>
  <si>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</si>
  <si>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</si>
  <si>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</si>
  <si>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</si>
  <si>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</si>
  <si>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</si>
  <si>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</si>
  <si>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</si>
  <si>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</si>
  <si>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</si>
  <si>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</si>
  <si>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</si>
  <si>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</si>
  <si>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</si>
  <si>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</si>
  <si>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</si>
  <si>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</si>
  <si>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</si>
  <si>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</si>
  <si>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</si>
  <si>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</si>
  <si>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</si>
  <si>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</si>
  <si>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</si>
  <si>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</si>
  <si>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</si>
  <si>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</si>
  <si>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</si>
  <si>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</si>
  <si>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</si>
  <si>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</si>
  <si>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</si>
  <si>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</si>
  <si>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</si>
  <si>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</si>
  <si>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</si>
  <si>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</si>
  <si>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</si>
  <si>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</si>
  <si>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</si>
  <si>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</si>
  <si>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</si>
  <si>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</si>
  <si>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</si>
  <si>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</si>
  <si>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</si>
  <si>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</si>
  <si>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</si>
  <si>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</si>
  <si>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</si>
  <si>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</si>
  <si>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</si>
  <si>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</si>
  <si>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</si>
  <si>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</si>
  <si>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</si>
  <si>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</si>
  <si>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</si>
  <si>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</si>
  <si>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</si>
  <si>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</si>
  <si>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</si>
  <si>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</si>
  <si>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</si>
  <si>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</si>
  <si>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</si>
  <si>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</si>
  <si>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</si>
  <si>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</si>
  <si>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</si>
  <si>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</si>
  <si>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</si>
  <si>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</si>
  <si>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</si>
  <si>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</si>
  <si>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</si>
  <si>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</si>
  <si>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</si>
  <si>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</si>
  <si>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</si>
  <si>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</si>
  <si>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</si>
  <si>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</si>
  <si>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</si>
  <si>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</si>
  <si>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</si>
  <si>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</si>
  <si>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</si>
  <si>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</si>
  <si>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</si>
  <si>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</si>
  <si>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</si>
  <si>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</si>
  <si>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</si>
  <si>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</si>
  <si>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</si>
  <si>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</si>
  <si>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</si>
  <si>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</si>
  <si>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</si>
  <si>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</si>
  <si>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</si>
  <si>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</si>
  <si>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</si>
  <si>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</si>
  <si>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</si>
  <si>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</si>
  <si>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</si>
  <si>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</si>
  <si>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</si>
  <si>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</si>
  <si>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</si>
  <si>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</si>
  <si>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</si>
  <si>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</si>
  <si>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</si>
  <si>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</si>
  <si>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</si>
  <si>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</si>
  <si>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</si>
  <si>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</si>
  <si>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</si>
  <si>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</si>
  <si>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</si>
  <si>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</si>
  <si>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</si>
  <si>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</si>
  <si>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</si>
  <si>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</si>
  <si>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</si>
  <si>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</si>
  <si>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</si>
  <si>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</si>
  <si>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</si>
  <si>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</si>
  <si>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</si>
  <si>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</si>
  <si>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</si>
  <si>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</si>
  <si>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</si>
  <si>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</si>
  <si>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</si>
  <si>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</si>
  <si>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</si>
  <si>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</si>
  <si>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</si>
  <si>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</si>
  <si>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</si>
  <si>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</si>
  <si>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</si>
  <si>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</si>
  <si>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</si>
  <si>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</si>
  <si>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</si>
  <si>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</si>
  <si>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</si>
  <si>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</si>
  <si>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</si>
  <si>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</si>
  <si>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</si>
  <si>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</si>
  <si>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</si>
  <si>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</si>
  <si>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</si>
  <si>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</si>
  <si>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</si>
  <si>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</si>
  <si>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</si>
  <si>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</si>
  <si>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</si>
  <si>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</si>
  <si>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</si>
  <si>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</si>
  <si>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</si>
  <si>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</si>
  <si>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</si>
  <si>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</si>
  <si>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</si>
  <si>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</si>
  <si>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</si>
  <si>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</si>
  <si>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</si>
  <si>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</si>
  <si>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</si>
  <si>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</si>
  <si>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</si>
  <si>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</si>
  <si>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</si>
  <si>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</si>
  <si>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</si>
  <si>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</si>
  <si>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</si>
  <si>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</si>
  <si>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</si>
  <si>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</si>
  <si>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</si>
  <si>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</si>
  <si>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</si>
  <si>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</si>
  <si>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</si>
  <si>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</si>
  <si>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</si>
  <si>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</si>
  <si>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</si>
  <si>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</si>
  <si>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</si>
  <si>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</si>
  <si>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</si>
  <si>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</si>
  <si>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</si>
  <si>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</si>
  <si>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</si>
  <si>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</si>
  <si>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</si>
  <si>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</si>
  <si>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</si>
  <si>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</si>
  <si>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</si>
  <si>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</si>
  <si>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</si>
  <si>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</si>
  <si>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</si>
  <si>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</si>
  <si>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</si>
  <si>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</si>
  <si>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</si>
  <si>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</si>
  <si>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</si>
  <si>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</si>
  <si>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</si>
  <si>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</si>
  <si>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</si>
  <si>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</si>
  <si>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</si>
  <si>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</si>
  <si>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</si>
  <si>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</si>
  <si>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</si>
  <si>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</si>
  <si>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</si>
  <si>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</si>
  <si>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</si>
  <si>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</si>
  <si>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</si>
  <si>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</si>
  <si>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</si>
  <si>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</si>
  <si>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</si>
  <si>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</si>
  <si>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</si>
  <si>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</si>
  <si>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</si>
  <si>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</si>
  <si>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</si>
  <si>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</si>
  <si>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</si>
  <si>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</si>
  <si>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</si>
  <si>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</si>
  <si>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</si>
  <si>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</si>
  <si>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</si>
  <si>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</si>
  <si>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</si>
  <si>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</si>
  <si>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</si>
  <si>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</si>
  <si>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</si>
  <si>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</si>
  <si>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</si>
  <si>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</si>
  <si>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</si>
  <si>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</si>
  <si>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</si>
  <si>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</si>
  <si>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</si>
  <si>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</si>
  <si>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</si>
  <si>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</si>
  <si>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</si>
  <si>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</si>
  <si>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</si>
  <si>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</si>
  <si>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</si>
  <si>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</si>
  <si>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</si>
  <si>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</si>
  <si>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</si>
  <si>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</si>
  <si>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</si>
  <si>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</si>
  <si>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</si>
  <si>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</si>
  <si>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</si>
  <si>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</si>
  <si>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</si>
  <si>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</si>
  <si>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</si>
  <si>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</si>
  <si>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</si>
  <si>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</si>
  <si>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</si>
  <si>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</si>
  <si>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</si>
  <si>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</si>
  <si>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</si>
  <si>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</si>
  <si>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</si>
  <si>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</si>
  <si>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</si>
  <si>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</si>
  <si>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</si>
  <si>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</si>
  <si>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</si>
  <si>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</si>
  <si>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</si>
  <si>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</si>
  <si>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</si>
  <si>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</si>
  <si>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</si>
  <si>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</si>
  <si>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</si>
  <si>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</si>
  <si>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</si>
  <si>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</si>
  <si>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</si>
  <si>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</si>
  <si>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</si>
  <si>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</si>
  <si>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</si>
  <si>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</si>
  <si>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</si>
  <si>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</si>
  <si>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</si>
  <si>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</si>
  <si>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</si>
  <si>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</si>
  <si>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</si>
  <si>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</si>
  <si>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</si>
  <si>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</si>
  <si>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</si>
  <si>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</si>
  <si>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</si>
  <si>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</si>
  <si>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</si>
  <si>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</si>
  <si>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</si>
  <si>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</si>
  <si>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</si>
  <si>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</si>
  <si>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</si>
  <si>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</si>
  <si>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</si>
  <si>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</si>
  <si>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</si>
  <si>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</si>
  <si>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</si>
  <si>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</si>
  <si>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</si>
  <si>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</si>
  <si>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</si>
  <si>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</si>
  <si>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</si>
  <si>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</si>
  <si>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</si>
  <si>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</si>
  <si>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</si>
  <si>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</si>
  <si>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</si>
  <si>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</si>
  <si>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</si>
  <si>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</si>
  <si>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</si>
  <si>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</si>
  <si>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</si>
  <si>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</si>
  <si>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</si>
  <si>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</si>
  <si>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</si>
  <si>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</si>
  <si>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</si>
  <si>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</si>
  <si>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</si>
  <si>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</si>
  <si>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</si>
  <si>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</si>
  <si>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</si>
  <si>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</si>
  <si>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</si>
  <si>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</si>
  <si>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</si>
  <si>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</si>
  <si>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</si>
  <si>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</si>
  <si>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</si>
  <si>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</si>
  <si>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</si>
  <si>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</si>
  <si>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</si>
  <si>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</si>
  <si>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</si>
  <si>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</si>
  <si>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</si>
  <si>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</si>
  <si>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</si>
  <si>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</si>
  <si>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</si>
  <si>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</si>
  <si>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</si>
  <si>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</si>
  <si>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</si>
  <si>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</si>
  <si>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</si>
  <si>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</si>
  <si>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</si>
  <si>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</si>
  <si>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</si>
  <si>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</si>
  <si>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</si>
  <si>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</si>
  <si>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</si>
  <si>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</si>
  <si>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</si>
  <si>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</si>
  <si>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</si>
  <si>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</si>
  <si>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</si>
  <si>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</si>
  <si>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</si>
  <si>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</si>
  <si>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</si>
  <si>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</si>
  <si>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</si>
  <si>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</si>
  <si>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</si>
  <si>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</si>
  <si>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</si>
  <si>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</si>
  <si>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</si>
  <si>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</si>
  <si>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</si>
  <si>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</si>
  <si>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</si>
  <si>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</si>
  <si>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</si>
  <si>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</si>
  <si>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</si>
  <si>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</si>
  <si>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</si>
  <si>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</si>
  <si>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</si>
  <si>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</si>
  <si>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</si>
  <si>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</si>
  <si>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</si>
  <si>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</si>
  <si>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</si>
  <si>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</si>
  <si>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</si>
  <si>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</si>
  <si>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</si>
  <si>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</si>
  <si>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</si>
  <si>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</si>
  <si>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</si>
  <si>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</si>
  <si>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</si>
  <si>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</si>
  <si>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</si>
  <si>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</si>
  <si>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</si>
  <si>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</si>
  <si>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</si>
  <si>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</si>
  <si>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</si>
  <si>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</si>
  <si>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</si>
  <si>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</si>
  <si>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</si>
  <si>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</si>
  <si>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</si>
  <si>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</si>
  <si>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</si>
  <si>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</si>
  <si>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</si>
  <si>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</si>
  <si>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</si>
  <si>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</si>
  <si>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</si>
  <si>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</si>
  <si>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</si>
  <si>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</si>
  <si>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</si>
  <si>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</si>
  <si>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</si>
  <si>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</si>
  <si>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</si>
  <si>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</si>
  <si>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</si>
  <si>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</si>
  <si>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</si>
  <si>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</si>
  <si>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</si>
  <si>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</si>
  <si>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</si>
  <si>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</si>
  <si>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</si>
  <si>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</si>
  <si>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</si>
  <si>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</si>
  <si>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</si>
  <si>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</si>
  <si>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</si>
  <si>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</si>
  <si>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</si>
  <si>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</si>
  <si>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</si>
  <si>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</si>
  <si>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</si>
  <si>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</si>
  <si>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</si>
  <si>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</si>
  <si>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</si>
  <si>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</si>
  <si>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</si>
  <si>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</si>
  <si>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</si>
  <si>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</si>
  <si>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</si>
  <si>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</si>
  <si>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</si>
  <si>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</si>
  <si>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</si>
  <si>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</si>
  <si>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</si>
  <si>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</si>
  <si>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</si>
  <si>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</si>
  <si>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</si>
  <si>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</si>
  <si>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</si>
  <si>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</si>
  <si>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</si>
  <si>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</si>
  <si>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</si>
  <si>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</si>
  <si>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</si>
  <si>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</si>
  <si>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</si>
  <si>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</si>
  <si>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</si>
  <si>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</si>
  <si>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</si>
  <si>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</si>
  <si>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</si>
  <si>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</si>
  <si>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</si>
  <si>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</si>
  <si>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</si>
  <si>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</si>
  <si>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</si>
  <si>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</si>
  <si>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</si>
  <si>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</si>
  <si>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</si>
  <si>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</si>
  <si>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</si>
  <si>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</si>
  <si>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</si>
  <si>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</si>
  <si>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</si>
  <si>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</si>
  <si>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</si>
  <si>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</si>
  <si>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</si>
  <si>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</si>
  <si>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</si>
  <si>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</si>
  <si>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</si>
  <si>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</si>
  <si>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</si>
  <si>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</si>
  <si>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</si>
  <si>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</si>
  <si>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</si>
  <si>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</si>
  <si>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</si>
  <si>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</si>
  <si>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</si>
  <si>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</si>
  <si>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</si>
  <si>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</si>
  <si>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</si>
  <si>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</si>
  <si>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</si>
  <si>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</si>
  <si>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</si>
  <si>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</si>
  <si>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</si>
  <si>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</si>
  <si>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</si>
  <si>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</si>
  <si>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</si>
  <si>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</si>
  <si>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</si>
  <si>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</si>
  <si>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</si>
  <si>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</si>
  <si>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</si>
  <si>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</si>
  <si>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</si>
  <si>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</si>
  <si>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</si>
  <si>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</si>
  <si>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</si>
  <si>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</si>
  <si>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</si>
  <si>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</si>
  <si>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</si>
  <si>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</si>
  <si>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</si>
  <si>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</si>
  <si>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</si>
  <si>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</si>
  <si>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</si>
  <si>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</si>
  <si>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</si>
  <si>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</si>
  <si>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</si>
  <si>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</si>
  <si>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</si>
  <si>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</si>
  <si>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</si>
  <si>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</si>
  <si>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</si>
  <si>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</si>
  <si>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</si>
  <si>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</si>
  <si>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</si>
  <si>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</si>
  <si>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</si>
  <si>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</si>
  <si>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</si>
  <si>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</si>
  <si>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</si>
  <si>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</si>
  <si>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</si>
  <si>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</si>
  <si>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</si>
  <si>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</si>
  <si>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</si>
  <si>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</si>
  <si>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</si>
  <si>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</si>
  <si>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</si>
  <si>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</si>
  <si>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</si>
  <si>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</si>
  <si>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</si>
  <si>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</si>
  <si>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</si>
  <si>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</si>
  <si>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</si>
  <si>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</si>
  <si>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</si>
  <si>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</si>
  <si>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</si>
  <si>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</si>
  <si>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</si>
  <si>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</si>
  <si>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</si>
  <si>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</si>
  <si>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</si>
  <si>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</si>
  <si>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</si>
  <si>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</si>
  <si>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</si>
  <si>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</si>
  <si>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</si>
  <si>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</si>
  <si>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</si>
  <si>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</si>
  <si>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</si>
  <si>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</si>
  <si>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</si>
  <si>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</si>
  <si>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</si>
  <si>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</si>
  <si>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</si>
  <si>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</si>
  <si>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</si>
  <si>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</si>
  <si>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</si>
  <si>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</si>
  <si>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</si>
  <si>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</si>
  <si>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</si>
  <si>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</si>
  <si>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</si>
  <si>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</si>
  <si>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</si>
  <si>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</si>
  <si>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</si>
  <si>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</si>
  <si>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</si>
  <si>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</si>
  <si>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</si>
  <si>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</si>
  <si>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</si>
  <si>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</si>
  <si>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</si>
  <si>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</si>
  <si>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</si>
  <si>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</si>
  <si>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</si>
  <si>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</si>
  <si>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</si>
  <si>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</si>
  <si>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</si>
  <si>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</si>
  <si>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</si>
  <si>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</si>
  <si>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</si>
  <si>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</si>
  <si>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</si>
  <si>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</si>
  <si>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</si>
  <si>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</si>
  <si>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</si>
  <si>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</si>
  <si>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</si>
  <si>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</si>
  <si>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</si>
  <si>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</si>
  <si>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</si>
  <si>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</si>
  <si>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</si>
  <si>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</si>
  <si>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</si>
  <si>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</si>
  <si>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</si>
  <si>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</si>
  <si>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</si>
  <si>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</si>
  <si>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</si>
  <si>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</si>
  <si>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</si>
  <si>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</si>
  <si>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</si>
  <si>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</si>
  <si>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</si>
  <si>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</si>
  <si>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</si>
  <si>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</si>
  <si>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</si>
  <si>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</si>
  <si>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</si>
  <si>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</si>
  <si>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</si>
  <si>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</si>
  <si>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</si>
  <si>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</si>
  <si>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</si>
  <si>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</si>
  <si>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</si>
  <si>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</si>
  <si>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</si>
  <si>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</si>
  <si>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</si>
  <si>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</si>
  <si>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</si>
  <si>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</si>
  <si>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</si>
  <si>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</si>
  <si>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</si>
  <si>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</si>
  <si>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</si>
  <si>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</si>
  <si>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</si>
  <si>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</si>
  <si>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</si>
  <si>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</si>
  <si>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</si>
  <si>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</si>
  <si>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</si>
  <si>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</si>
  <si>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</si>
  <si>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</si>
  <si>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</si>
  <si>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</si>
  <si>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</si>
  <si>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</si>
  <si>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</si>
  <si>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</si>
  <si>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</si>
  <si>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</si>
  <si>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</si>
  <si>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</si>
  <si>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</si>
  <si>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</si>
  <si>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</si>
  <si>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</si>
  <si>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</si>
  <si>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</si>
  <si>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</si>
  <si>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</si>
  <si>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</si>
  <si>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</si>
  <si>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</si>
  <si>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</si>
  <si>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</si>
  <si>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</si>
  <si>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</si>
  <si>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</si>
  <si>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</si>
  <si>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</si>
  <si>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</si>
  <si>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</si>
  <si>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</si>
  <si>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</si>
  <si>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</si>
  <si>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</si>
  <si>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</si>
  <si>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</si>
  <si>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</si>
  <si>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</si>
  <si>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</si>
  <si>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</si>
  <si>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</si>
  <si>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</si>
  <si>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</si>
  <si>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</si>
  <si>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</si>
  <si>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</si>
  <si>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</si>
  <si>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</si>
  <si>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</si>
  <si>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</si>
  <si>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</si>
  <si>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</si>
  <si>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</si>
  <si>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</si>
  <si>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</si>
  <si>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</si>
  <si>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</si>
  <si>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</si>
  <si>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</si>
  <si>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</si>
  <si>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</si>
  <si>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</si>
  <si>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</si>
  <si>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</si>
  <si>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</si>
  <si>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</si>
  <si>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</si>
  <si>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</si>
  <si>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</si>
  <si>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</si>
  <si>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</si>
  <si>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</si>
  <si>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</si>
  <si>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</si>
  <si>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</si>
  <si>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</si>
  <si>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</si>
  <si>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</si>
  <si>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</si>
  <si>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</si>
  <si>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</si>
  <si>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</si>
  <si>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</si>
  <si>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</si>
  <si>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</si>
  <si>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</si>
  <si>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</si>
  <si>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</si>
  <si>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</si>
  <si>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</si>
  <si>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</si>
  <si>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</si>
  <si>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</si>
  <si>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</si>
  <si>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</si>
  <si>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</si>
  <si>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</si>
  <si>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</si>
  <si>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</si>
  <si>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</si>
  <si>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</si>
  <si>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</si>
  <si>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</si>
  <si>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</si>
  <si>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</si>
  <si>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</si>
  <si>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</si>
  <si>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</si>
  <si>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</si>
  <si>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</si>
  <si>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</si>
  <si>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</si>
  <si>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</si>
  <si>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</si>
  <si>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</si>
  <si>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</si>
  <si>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</si>
  <si>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</si>
  <si>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</si>
  <si>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</si>
  <si>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</si>
  <si>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</si>
  <si>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</si>
  <si>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</si>
  <si>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</si>
  <si>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</si>
  <si>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</si>
  <si>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</si>
  <si>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</si>
  <si>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</si>
  <si>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</si>
  <si>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</si>
  <si>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</si>
  <si>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</si>
  <si>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</si>
  <si>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</si>
  <si>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</si>
  <si>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</si>
  <si>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</si>
  <si>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</si>
  <si>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</si>
  <si>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</si>
  <si>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</si>
  <si>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</si>
  <si>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</si>
  <si>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</si>
  <si>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</si>
  <si>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</si>
  <si>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</si>
  <si>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</si>
  <si>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</si>
  <si>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</si>
  <si>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</si>
  <si>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</si>
  <si>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</si>
  <si>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</si>
  <si>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</si>
  <si>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</si>
  <si>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</si>
  <si>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</si>
  <si>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</si>
  <si>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</si>
  <si>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</si>
  <si>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</si>
  <si>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</si>
  <si>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</si>
  <si>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</si>
  <si>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</si>
  <si>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</si>
  <si>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</si>
  <si>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</si>
  <si>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</si>
  <si>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</si>
  <si>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</si>
  <si>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</si>
  <si>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</si>
  <si>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</si>
  <si>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</si>
  <si>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</si>
  <si>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</si>
  <si>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</si>
  <si>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</si>
  <si>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</si>
  <si>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</si>
  <si>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</si>
  <si>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</si>
  <si>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</si>
  <si>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</si>
  <si>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</si>
  <si>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</si>
  <si>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</si>
  <si>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</si>
  <si>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</si>
  <si>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</si>
  <si>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</si>
  <si>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</si>
  <si>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</si>
  <si>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</si>
  <si>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</si>
  <si>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</si>
  <si>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</si>
  <si>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</si>
  <si>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</si>
  <si>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</si>
  <si>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</si>
  <si>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</si>
  <si>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</si>
  <si>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</si>
  <si>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</si>
  <si>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</si>
  <si>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</si>
  <si>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</si>
  <si>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</si>
  <si>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</si>
  <si>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</si>
  <si>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</si>
  <si>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</si>
  <si>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</si>
  <si>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</si>
  <si>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</si>
  <si>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</si>
  <si>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</si>
  <si>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</si>
  <si>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</si>
  <si>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</si>
  <si>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</si>
  <si>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</si>
  <si>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</si>
  <si>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</si>
  <si>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</si>
  <si>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</si>
  <si>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</si>
  <si>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</si>
  <si>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</si>
  <si>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</si>
  <si>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</si>
  <si>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</si>
  <si>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</si>
  <si>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</si>
  <si>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</si>
  <si>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</si>
  <si>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</si>
  <si>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</si>
  <si>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</si>
  <si>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</si>
  <si>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</si>
  <si>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</si>
  <si>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</si>
  <si>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</si>
  <si>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</si>
  <si>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</si>
  <si>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</si>
  <si>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</si>
  <si>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</si>
  <si>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</si>
  <si>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</si>
  <si>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</si>
  <si>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</si>
  <si>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</si>
  <si>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</si>
  <si>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</si>
  <si>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</si>
  <si>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</si>
  <si>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</si>
  <si>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</si>
  <si>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</si>
  <si>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</si>
  <si>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</si>
  <si>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</si>
  <si>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</si>
  <si>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</si>
  <si>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</si>
  <si>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</si>
  <si>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</si>
  <si>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</si>
  <si>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</si>
  <si>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</si>
  <si>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</si>
  <si>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</si>
  <si>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</si>
  <si>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</si>
  <si>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</si>
  <si>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</si>
  <si>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</si>
  <si>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</si>
  <si>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</si>
  <si>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</si>
  <si>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</si>
  <si>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</si>
  <si>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</si>
  <si>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</si>
  <si>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</si>
  <si>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</si>
  <si>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</si>
  <si>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</si>
  <si>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</si>
  <si>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</si>
  <si>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</si>
  <si>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</si>
  <si>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</si>
  <si>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</si>
  <si>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</si>
  <si>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</si>
  <si>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</si>
  <si>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</si>
  <si>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</si>
  <si>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</si>
  <si>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</si>
  <si>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</si>
  <si>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</si>
  <si>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</si>
  <si>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</si>
  <si>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</si>
  <si>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</si>
  <si>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</si>
  <si>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</si>
  <si>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</si>
  <si>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</si>
  <si>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</si>
  <si>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</si>
  <si>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</si>
  <si>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</si>
  <si>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</si>
  <si>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</si>
  <si>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</si>
  <si>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</si>
  <si>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</si>
  <si>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</si>
  <si>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</si>
  <si>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</si>
  <si>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</si>
  <si>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</si>
  <si>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</si>
  <si>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</si>
  <si>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</si>
  <si>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</si>
  <si>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</si>
  <si>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</si>
  <si>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</si>
  <si>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</si>
  <si>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</si>
  <si>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</si>
  <si>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</si>
  <si>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</si>
  <si>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</si>
  <si>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</si>
  <si>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</si>
  <si>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</si>
  <si>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</si>
  <si>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</si>
  <si>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</si>
  <si>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</si>
  <si>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</si>
  <si>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</si>
  <si>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</si>
  <si>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</si>
  <si>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</si>
  <si>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</si>
  <si>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</si>
  <si>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</si>
  <si>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</si>
  <si>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</si>
  <si>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</si>
  <si>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</si>
  <si>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</si>
  <si>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</si>
  <si>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</si>
  <si>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</si>
  <si>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</si>
  <si>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</si>
  <si>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</si>
  <si>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</si>
  <si>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</si>
  <si>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</si>
  <si>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</si>
  <si>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</si>
  <si>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</si>
  <si>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</si>
  <si>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</si>
  <si>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</si>
  <si>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</si>
  <si>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</si>
  <si>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</si>
  <si>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</si>
  <si>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</si>
  <si>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</si>
  <si>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</si>
  <si>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</si>
  <si>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</si>
  <si>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</si>
  <si>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</si>
  <si>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</si>
  <si>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</si>
  <si>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</si>
  <si>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</si>
  <si>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</si>
  <si>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</si>
  <si>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</si>
  <si>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</si>
  <si>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</si>
  <si>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</si>
  <si>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</si>
  <si>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</si>
  <si>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</si>
  <si>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</si>
  <si>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</si>
  <si>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</si>
  <si>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</si>
  <si>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</si>
  <si>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</si>
  <si>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</si>
  <si>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</si>
  <si>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</si>
  <si>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</si>
  <si>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</si>
  <si>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</si>
  <si>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</si>
  <si>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</si>
  <si>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</si>
  <si>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</si>
  <si>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</si>
  <si>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</si>
  <si>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</si>
  <si>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</si>
  <si>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</si>
  <si>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</si>
  <si>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</si>
  <si>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</si>
  <si>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</si>
  <si>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</si>
  <si>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</si>
  <si>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</si>
  <si>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</si>
  <si>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</si>
  <si>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</si>
  <si>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</si>
  <si>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</si>
  <si>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</si>
  <si>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</si>
  <si>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</si>
  <si>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</si>
  <si>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</si>
  <si>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</si>
  <si>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</si>
  <si>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</si>
  <si>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</si>
  <si>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</si>
  <si>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</si>
  <si>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</si>
  <si>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</si>
  <si>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</si>
  <si>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</si>
  <si>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</si>
  <si>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</si>
  <si>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</si>
  <si>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</si>
  <si>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</si>
  <si>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</si>
  <si>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</si>
  <si>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</si>
  <si>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</si>
  <si>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</si>
  <si>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</si>
  <si>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</si>
  <si>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</si>
  <si>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</si>
  <si>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</si>
  <si>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</si>
  <si>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</si>
  <si>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</si>
  <si>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</si>
  <si>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</si>
  <si>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</si>
  <si>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</si>
  <si>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</si>
  <si>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</si>
  <si>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</si>
  <si>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</si>
  <si>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</si>
  <si>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</si>
  <si>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</si>
  <si>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</si>
  <si>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</si>
  <si>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</si>
  <si>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</si>
  <si>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</si>
  <si>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</si>
  <si>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</si>
  <si>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</si>
  <si>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</si>
  <si>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</si>
  <si>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</si>
  <si>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</si>
  <si>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</si>
  <si>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</si>
  <si>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</si>
  <si>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</si>
  <si>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</si>
  <si>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</si>
  <si>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</si>
  <si>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</si>
  <si>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</si>
  <si>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</si>
  <si>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</si>
  <si>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</si>
  <si>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</si>
  <si>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</si>
  <si>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</si>
  <si>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</si>
  <si>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</si>
  <si>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</si>
  <si>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</si>
  <si>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</si>
  <si>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</si>
  <si>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</si>
  <si>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</si>
  <si>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</si>
  <si>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</si>
  <si>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</si>
  <si>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</si>
  <si>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</si>
  <si>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</si>
  <si>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</si>
  <si>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</si>
  <si>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</si>
  <si>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</si>
  <si>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</si>
  <si>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</si>
  <si>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</si>
  <si>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</si>
  <si>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</si>
  <si>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</si>
  <si>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</si>
  <si>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</si>
  <si>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</si>
  <si>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</si>
  <si>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</si>
  <si>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</si>
  <si>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</si>
  <si>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</si>
  <si>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</si>
  <si>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</si>
  <si>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</si>
  <si>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</si>
  <si>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</si>
  <si>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</si>
  <si>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</si>
  <si>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</si>
  <si>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</si>
  <si>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</si>
  <si>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</si>
  <si>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</si>
  <si>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</si>
  <si>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</si>
  <si>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</si>
  <si>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</si>
  <si>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</si>
  <si>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</si>
  <si>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</si>
  <si>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</si>
  <si>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</si>
  <si>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</si>
  <si>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</si>
  <si>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</si>
  <si>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</si>
  <si>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</si>
  <si>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</si>
  <si>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</si>
  <si>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</si>
  <si>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</si>
  <si>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</si>
  <si>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</si>
  <si>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</si>
  <si>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</si>
  <si>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</si>
  <si>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</si>
  <si>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</si>
  <si>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</si>
  <si>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</si>
  <si>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</si>
  <si>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</si>
  <si>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</si>
  <si>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</si>
  <si>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</si>
  <si>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</si>
  <si>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</si>
  <si>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</si>
  <si>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</si>
  <si>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</si>
  <si>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</si>
  <si>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</si>
  <si>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</si>
  <si>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</si>
  <si>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</si>
  <si>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</si>
  <si>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</si>
  <si>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</si>
  <si>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</si>
  <si>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</si>
  <si>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</si>
  <si>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</si>
  <si>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</si>
  <si>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</si>
  <si>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</si>
  <si>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</si>
  <si>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</si>
  <si>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</si>
  <si>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</si>
  <si>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</si>
  <si>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</si>
  <si>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</si>
  <si>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</si>
  <si>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</si>
  <si>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</si>
  <si>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</si>
  <si>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</si>
  <si>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</si>
  <si>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</si>
  <si>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</si>
  <si>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</si>
  <si>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</si>
  <si>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</si>
  <si>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</si>
  <si>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</si>
  <si>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</si>
  <si>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</si>
  <si>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</si>
  <si>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</si>
  <si>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</si>
  <si>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</si>
  <si>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</si>
  <si>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</si>
  <si>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</si>
  <si>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</si>
  <si>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</si>
  <si>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</si>
  <si>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</si>
  <si>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</si>
  <si>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</si>
  <si>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</si>
  <si>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</si>
  <si>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</si>
  <si>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</si>
  <si>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</si>
  <si>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</si>
  <si>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</si>
  <si>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</si>
  <si>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</si>
  <si>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</si>
  <si>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</si>
  <si>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</si>
  <si>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</si>
  <si>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</si>
  <si>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</si>
  <si>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</si>
  <si>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</si>
  <si>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</si>
  <si>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</si>
  <si>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</si>
  <si>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</si>
  <si>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</si>
  <si>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</si>
  <si>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</si>
  <si>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</si>
  <si>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</si>
  <si>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</si>
  <si>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</si>
  <si>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</si>
  <si>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</si>
  <si>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</si>
  <si>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</si>
  <si>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</si>
  <si>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</si>
  <si>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</si>
  <si>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</si>
  <si>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</si>
  <si>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</si>
  <si>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</si>
  <si>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</si>
  <si>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</si>
  <si>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</si>
  <si>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</si>
  <si>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</si>
  <si>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</si>
  <si>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</si>
  <si>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</si>
  <si>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</si>
  <si>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</si>
  <si>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</si>
  <si>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</si>
  <si>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</si>
  <si>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</si>
  <si>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</si>
  <si>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</si>
  <si>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</si>
  <si>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</si>
  <si>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</si>
  <si>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</si>
  <si>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</si>
  <si>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</si>
  <si>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</si>
  <si>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</si>
  <si>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</si>
  <si>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</si>
  <si>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</si>
  <si>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</si>
  <si>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</si>
  <si>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</si>
  <si>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</si>
  <si>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</si>
  <si>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</si>
  <si>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</si>
  <si>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</si>
  <si>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</si>
  <si>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</si>
  <si>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</si>
  <si>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</si>
  <si>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</si>
  <si>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</si>
  <si>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</si>
  <si>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</si>
  <si>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</si>
  <si>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</si>
  <si>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</si>
  <si>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</si>
  <si>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</si>
  <si>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</si>
  <si>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</si>
  <si>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</si>
  <si>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</si>
  <si>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</si>
  <si>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</si>
  <si>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</si>
  <si>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</si>
  <si>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</si>
  <si>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</si>
  <si>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</si>
  <si>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</si>
  <si>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</si>
  <si>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</si>
  <si>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</si>
  <si>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</si>
  <si>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</si>
  <si>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</si>
  <si>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</si>
  <si>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</si>
  <si>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</si>
  <si>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</si>
  <si>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</si>
  <si>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</si>
  <si>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</si>
  <si>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</si>
  <si>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</si>
  <si>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</si>
  <si>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</si>
  <si>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</si>
  <si>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</si>
  <si>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</si>
  <si>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</si>
  <si>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</si>
  <si>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</si>
  <si>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</si>
  <si>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</si>
  <si>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</si>
  <si>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</si>
  <si>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</si>
  <si>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</si>
  <si>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</si>
  <si>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</si>
  <si>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</si>
  <si>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</si>
  <si>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</si>
  <si>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</si>
  <si>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</si>
  <si>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</si>
  <si>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</si>
  <si>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</si>
  <si>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</si>
  <si>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</si>
  <si>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</si>
  <si>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</si>
  <si>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</si>
  <si>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</si>
  <si>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</si>
  <si>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</si>
  <si>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</si>
  <si>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</si>
  <si>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</si>
  <si>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</si>
  <si>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</si>
  <si>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</si>
  <si>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</si>
  <si>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</si>
  <si>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</si>
  <si>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</si>
  <si>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</si>
  <si>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</si>
  <si>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</si>
  <si>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</si>
  <si>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</si>
  <si>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</si>
  <si>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</si>
  <si>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</si>
  <si>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</si>
  <si>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</si>
  <si>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</si>
  <si>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</si>
  <si>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</si>
  <si>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</si>
  <si>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</si>
  <si>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</si>
  <si>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</si>
  <si>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</si>
  <si>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</si>
  <si>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</si>
  <si>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</si>
  <si>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</si>
  <si>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</si>
  <si>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</si>
  <si>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</si>
  <si>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</si>
  <si>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</si>
  <si>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</si>
  <si>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</si>
  <si>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</si>
  <si>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</si>
  <si>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</si>
  <si>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</si>
  <si>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</si>
  <si>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</si>
  <si>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</si>
  <si>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</si>
  <si>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</si>
  <si>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</si>
  <si>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</si>
  <si>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</si>
  <si>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</si>
  <si>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</si>
  <si>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</si>
  <si>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</si>
  <si>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</si>
  <si>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</si>
  <si>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</si>
  <si>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</si>
  <si>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</si>
  <si>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</si>
  <si>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</si>
  <si>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</si>
  <si>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</si>
  <si>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</si>
  <si>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</si>
  <si>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</si>
  <si>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</si>
  <si>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</si>
  <si>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</si>
  <si>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</si>
  <si>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</si>
  <si>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</si>
  <si>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</si>
  <si>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</si>
  <si>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</si>
  <si>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</si>
  <si>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</si>
  <si>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</si>
  <si>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</si>
  <si>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</si>
  <si>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</si>
  <si>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</si>
  <si>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</si>
  <si>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</si>
  <si>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</si>
  <si>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</si>
  <si>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</si>
  <si>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</si>
  <si>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</si>
  <si>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</si>
  <si>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</si>
  <si>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</si>
  <si>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</si>
  <si>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</si>
  <si>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</si>
  <si>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</si>
  <si>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</si>
  <si>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</si>
  <si>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</si>
  <si>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</si>
  <si>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</si>
  <si>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</si>
  <si>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</si>
  <si>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</si>
  <si>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</si>
  <si>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</si>
  <si>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</si>
  <si>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</si>
  <si>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</si>
  <si>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</si>
  <si>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</si>
  <si>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</si>
  <si>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</si>
  <si>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</si>
  <si>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</si>
  <si>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</si>
  <si>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</si>
  <si>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</si>
  <si>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</si>
  <si>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</si>
  <si>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</si>
  <si>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</si>
  <si>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</si>
  <si>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</si>
  <si>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</si>
  <si>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</si>
  <si>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</si>
  <si>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</si>
  <si>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</si>
  <si>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</si>
  <si>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</si>
  <si>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</si>
  <si>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</si>
  <si>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</si>
  <si>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</si>
  <si>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</si>
  <si>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</si>
  <si>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</si>
  <si>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</si>
  <si>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</si>
  <si>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</si>
  <si>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</si>
  <si>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</si>
  <si>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</si>
  <si>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</si>
  <si>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</si>
  <si>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</si>
  <si>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</si>
  <si>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</si>
  <si>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</si>
  <si>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</si>
  <si>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</si>
  <si>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</si>
  <si>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</si>
  <si>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</si>
  <si>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</si>
  <si>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</si>
  <si>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</si>
  <si>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</si>
  <si>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</si>
  <si>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</si>
  <si>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</si>
  <si>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</si>
  <si>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</si>
  <si>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</si>
  <si>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</si>
  <si>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</si>
  <si>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</si>
  <si>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</si>
  <si>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</si>
  <si>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</si>
  <si>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</si>
  <si>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</si>
  <si>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</si>
  <si>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</si>
  <si>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</si>
  <si>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</si>
  <si>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</si>
  <si>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</si>
  <si>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</si>
  <si>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</si>
  <si>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</si>
  <si>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</si>
  <si>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</si>
  <si>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</si>
  <si>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</si>
  <si>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</si>
  <si>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</si>
  <si>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</si>
  <si>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</si>
  <si>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</si>
  <si>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</si>
  <si>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</si>
  <si>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</si>
  <si>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</si>
  <si>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</si>
  <si>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</si>
  <si>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</si>
  <si>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</si>
  <si>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</si>
  <si>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</si>
  <si>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</si>
  <si>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</si>
  <si>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</si>
  <si>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</si>
  <si>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</si>
  <si>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</si>
  <si>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</si>
  <si>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</si>
  <si>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</si>
  <si>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</si>
  <si>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</si>
  <si>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</si>
  <si>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</si>
  <si>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</si>
  <si>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</si>
  <si>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</si>
  <si>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</si>
  <si>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</si>
  <si>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</si>
  <si>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</si>
  <si>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</si>
  <si>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</si>
  <si>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</si>
  <si>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</si>
  <si>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</si>
  <si>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</si>
  <si>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</si>
  <si>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</si>
  <si>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</si>
  <si>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</si>
  <si>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</si>
  <si>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</si>
  <si>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</si>
  <si>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</si>
  <si>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</si>
  <si>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</si>
  <si>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</si>
  <si>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</si>
  <si>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</si>
  <si>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</si>
  <si>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</si>
  <si>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</si>
  <si>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</si>
  <si>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</si>
  <si>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</si>
  <si>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</si>
  <si>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</si>
  <si>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</si>
  <si>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</si>
  <si>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</si>
  <si>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</si>
  <si>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</si>
  <si>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</si>
  <si>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</si>
  <si>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</si>
  <si>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</si>
  <si>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</si>
  <si>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</si>
  <si>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</si>
  <si>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</si>
  <si>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</si>
  <si>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</si>
  <si>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</si>
  <si>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</si>
  <si>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</si>
  <si>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</si>
  <si>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</si>
  <si>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</si>
  <si>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</si>
  <si>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</si>
  <si>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</si>
  <si>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</si>
  <si>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</si>
  <si>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</si>
  <si>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</si>
  <si>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</si>
  <si>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</si>
  <si>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</si>
  <si>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</si>
  <si>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</si>
  <si>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</si>
  <si>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</si>
  <si>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</si>
  <si>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</si>
  <si>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</si>
  <si>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</si>
  <si>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</si>
  <si>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</si>
  <si>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</si>
  <si>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</si>
  <si>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</si>
  <si>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</si>
  <si>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</si>
  <si>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</si>
  <si>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</si>
  <si>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</si>
  <si>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</si>
  <si>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</si>
  <si>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</si>
  <si>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</si>
  <si>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</si>
  <si>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</si>
  <si>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</si>
  <si>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</si>
  <si>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</si>
  <si>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</si>
  <si>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</si>
  <si>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</si>
  <si>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</si>
  <si>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</si>
  <si>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</si>
  <si>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</si>
  <si>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</si>
  <si>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</si>
  <si>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</si>
  <si>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</si>
  <si>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</si>
  <si>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</si>
  <si>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</si>
  <si>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</si>
  <si>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</si>
  <si>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</si>
  <si>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</si>
  <si>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</si>
  <si>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</si>
  <si>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</si>
  <si>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</si>
  <si>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</si>
  <si>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</si>
  <si>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</si>
  <si>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</si>
  <si>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</si>
  <si>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</si>
  <si>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</si>
  <si>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</si>
  <si>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</si>
  <si>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</si>
  <si>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</si>
  <si>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</si>
  <si>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</si>
  <si>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</si>
  <si>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</si>
  <si>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</si>
  <si>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</si>
  <si>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</si>
  <si>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</si>
  <si>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</si>
  <si>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</si>
  <si>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</si>
  <si>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</si>
  <si>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</si>
  <si>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</si>
  <si>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</si>
  <si>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</si>
  <si>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</si>
  <si>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</si>
  <si>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</si>
  <si>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</si>
  <si>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</si>
  <si>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</si>
  <si>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</si>
  <si>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</si>
  <si>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</si>
  <si>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</si>
  <si>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</si>
  <si>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</si>
  <si>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</si>
  <si>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</si>
  <si>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</si>
  <si>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</si>
  <si>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</si>
  <si>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</si>
  <si>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</si>
  <si>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</si>
  <si>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</si>
  <si>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</si>
  <si>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</si>
  <si>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</si>
  <si>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</si>
  <si>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</si>
  <si>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</si>
  <si>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</si>
  <si>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</si>
  <si>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</si>
  <si>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</si>
  <si>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</si>
  <si>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</si>
  <si>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</si>
  <si>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</si>
  <si>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</si>
  <si>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</si>
  <si>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</si>
  <si>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</si>
  <si>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</si>
  <si>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</si>
  <si>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</si>
  <si>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</si>
  <si>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</si>
  <si>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</si>
  <si>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</si>
  <si>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</si>
  <si>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</si>
  <si>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</si>
  <si>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</si>
  <si>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</si>
  <si>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</si>
  <si>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</si>
  <si>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</si>
  <si>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</si>
  <si>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</si>
  <si>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</si>
  <si>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</si>
  <si>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</si>
  <si>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</si>
  <si>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</si>
  <si>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</si>
  <si>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</si>
  <si>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</si>
  <si>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</si>
  <si>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</si>
  <si>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</si>
  <si>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</si>
  <si>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</si>
  <si>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</si>
  <si>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</si>
  <si>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</si>
  <si>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</si>
  <si>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</si>
  <si>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</si>
  <si>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</si>
  <si>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</si>
  <si>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</si>
  <si>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</si>
  <si>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</si>
  <si>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</si>
  <si>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</si>
  <si>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</si>
  <si>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</si>
  <si>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</si>
  <si>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</si>
  <si>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</si>
  <si>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</si>
  <si>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</si>
  <si>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</si>
  <si>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</si>
  <si>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</si>
  <si>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</si>
  <si>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</si>
  <si>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</si>
  <si>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</si>
  <si>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</si>
  <si>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</si>
  <si>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</si>
  <si>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</si>
  <si>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</si>
  <si>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</si>
  <si>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</si>
  <si>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</si>
  <si>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</si>
  <si>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</si>
  <si>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</si>
  <si>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</si>
  <si>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</si>
  <si>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</si>
  <si>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</si>
  <si>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</si>
  <si>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</si>
  <si>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</si>
  <si>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</si>
  <si>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</si>
  <si>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</si>
  <si>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</si>
  <si>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</si>
  <si>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</si>
  <si>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</si>
  <si>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</si>
  <si>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</si>
  <si>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</si>
  <si>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</si>
  <si>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</si>
  <si>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</si>
  <si>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</si>
  <si>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</si>
  <si>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</si>
  <si>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</si>
  <si>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</si>
  <si>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</si>
  <si>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</si>
  <si>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</si>
  <si>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</si>
  <si>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</si>
  <si>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</si>
  <si>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</si>
  <si>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</si>
  <si>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</si>
  <si>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</si>
  <si>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</si>
  <si>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</si>
  <si>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</si>
  <si>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</si>
  <si>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</si>
  <si>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</si>
  <si>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</si>
  <si>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</si>
  <si>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</si>
  <si>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</si>
  <si>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</si>
  <si>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</si>
  <si>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</si>
  <si>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</si>
  <si>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</si>
  <si>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</si>
  <si>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</si>
  <si>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</si>
  <si>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</si>
  <si>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</si>
  <si>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</si>
  <si>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</si>
  <si>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</si>
  <si>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</si>
  <si>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</si>
  <si>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</si>
  <si>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</si>
  <si>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</si>
  <si>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</si>
  <si>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</si>
  <si>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</si>
  <si>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</si>
  <si>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</si>
  <si>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</si>
  <si>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</si>
  <si>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</si>
  <si>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</si>
  <si>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</si>
  <si>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</si>
  <si>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</si>
  <si>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</si>
  <si>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</si>
  <si>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</si>
  <si>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</si>
  <si>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</si>
  <si>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</si>
  <si>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</si>
  <si>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</si>
  <si>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</si>
  <si>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</si>
  <si>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</si>
  <si>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</si>
  <si>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</si>
  <si>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</si>
  <si>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</si>
  <si>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</si>
  <si>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</si>
  <si>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</si>
  <si>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</si>
  <si>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</si>
  <si>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</si>
  <si>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</si>
  <si>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</si>
  <si>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</si>
  <si>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</si>
  <si>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</si>
  <si>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</si>
  <si>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</si>
  <si>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</si>
  <si>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</si>
  <si>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</si>
  <si>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</si>
  <si>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</si>
  <si>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</si>
  <si>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</si>
  <si>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</si>
  <si>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</si>
  <si>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</si>
  <si>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</si>
  <si>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</si>
  <si>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</si>
  <si>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</si>
  <si>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</si>
  <si>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</si>
  <si>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</si>
  <si>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</si>
  <si>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</si>
  <si>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</si>
  <si>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</si>
  <si>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</si>
  <si>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</si>
  <si>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</si>
  <si>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</si>
  <si>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</si>
  <si>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</si>
  <si>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</si>
  <si>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</si>
  <si>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</si>
  <si>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</si>
  <si>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</si>
  <si>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</si>
  <si>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</si>
  <si>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</si>
  <si>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</si>
  <si>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</si>
  <si>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</si>
  <si>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</si>
  <si>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</si>
  <si>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</si>
  <si>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</si>
  <si>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</si>
  <si>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</si>
  <si>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</si>
  <si>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</si>
  <si>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</si>
  <si>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</si>
  <si>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</si>
  <si>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</si>
  <si>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</si>
  <si>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</si>
  <si>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</si>
  <si>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</si>
  <si>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</si>
  <si>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</si>
  <si>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</si>
  <si>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</si>
  <si>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</si>
  <si>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</si>
  <si>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</si>
  <si>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</si>
  <si>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</si>
  <si>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</si>
  <si>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</si>
  <si>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</si>
  <si>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</si>
  <si>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</si>
  <si>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</si>
  <si>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</si>
  <si>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</si>
  <si>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</si>
  <si>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</si>
  <si>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</si>
  <si>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</si>
  <si>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</si>
  <si>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</si>
  <si>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</si>
  <si>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</si>
  <si>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</si>
  <si>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</si>
  <si>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</si>
  <si>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</si>
  <si>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</si>
  <si>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</si>
  <si>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</si>
  <si>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</si>
  <si>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</si>
  <si>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</si>
  <si>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</si>
  <si>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</si>
  <si>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</si>
  <si>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</si>
  <si>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</si>
  <si>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</si>
  <si>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</si>
  <si>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</si>
  <si>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</si>
  <si>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</si>
  <si>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</si>
  <si>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</si>
  <si>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</si>
  <si>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</si>
  <si>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</si>
  <si>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</si>
  <si>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</si>
  <si>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</si>
  <si>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</si>
  <si>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</si>
  <si>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</si>
  <si>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</si>
  <si>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</si>
  <si>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</si>
  <si>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</si>
  <si>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</si>
  <si>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</si>
  <si>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</si>
  <si>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</si>
  <si>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</si>
  <si>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</si>
  <si>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</si>
  <si>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</si>
  <si>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</si>
  <si>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</si>
  <si>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</si>
  <si>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</si>
  <si>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</si>
  <si>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</si>
  <si>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</si>
  <si>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</si>
  <si>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</si>
  <si>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</si>
  <si>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</si>
  <si>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</si>
  <si>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</si>
  <si>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</si>
  <si>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</si>
  <si>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</si>
  <si>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</si>
  <si>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</si>
  <si>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</si>
  <si>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</si>
  <si>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</si>
  <si>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</si>
  <si>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</si>
  <si>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</si>
  <si>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</si>
  <si>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</si>
  <si>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</si>
  <si>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</si>
  <si>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</si>
  <si>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</si>
  <si>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</si>
  <si>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</si>
  <si>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</si>
  <si>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</si>
  <si>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</si>
  <si>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</si>
  <si>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</si>
  <si>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</si>
  <si>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</si>
  <si>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</si>
  <si>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</si>
  <si>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</si>
  <si>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</si>
  <si>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</si>
  <si>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</si>
  <si>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</si>
  <si>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</si>
  <si>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</si>
  <si>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</si>
  <si>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</si>
  <si>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</si>
  <si>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</si>
  <si>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</si>
  <si>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</si>
  <si>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</si>
  <si>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</si>
  <si>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</si>
  <si>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</si>
  <si>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</si>
  <si>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</si>
  <si>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</si>
  <si>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</si>
  <si>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</si>
  <si>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</si>
  <si>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</si>
  <si>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</si>
  <si>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</si>
  <si>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</si>
  <si>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</si>
  <si>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</si>
  <si>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</si>
  <si>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</si>
  <si>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</si>
  <si>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</si>
  <si>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</si>
  <si>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</si>
  <si>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</si>
  <si>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</si>
  <si>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</si>
  <si>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</si>
  <si>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</si>
  <si>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</si>
  <si>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</si>
  <si>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</si>
  <si>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</si>
  <si>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</si>
  <si>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</si>
  <si>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</si>
  <si>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</si>
  <si>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</si>
  <si>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</si>
  <si>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</si>
  <si>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</si>
  <si>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</si>
  <si>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</si>
  <si>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</si>
  <si>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</si>
  <si>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</si>
  <si>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</si>
  <si>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</si>
  <si>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</si>
  <si>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</si>
  <si>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</si>
  <si>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</si>
  <si>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</si>
  <si>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</si>
  <si>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</si>
  <si>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</si>
  <si>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</si>
  <si>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</si>
  <si>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</si>
  <si>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</si>
  <si>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</si>
  <si>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</si>
  <si>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</si>
  <si>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</si>
  <si>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</si>
  <si>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</si>
  <si>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</si>
  <si>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</si>
  <si>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</si>
  <si>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</si>
  <si>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</si>
  <si>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</si>
  <si>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</si>
  <si>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</si>
  <si>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</si>
  <si>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</si>
  <si>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</si>
  <si>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</si>
  <si>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</si>
  <si>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</si>
  <si>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</si>
  <si>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</si>
  <si>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</si>
  <si>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</si>
  <si>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</si>
  <si>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</si>
  <si>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</si>
  <si>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</si>
  <si>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</si>
  <si>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</si>
  <si>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</si>
  <si>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</si>
  <si>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</si>
  <si>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</si>
  <si>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</si>
  <si>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</si>
  <si>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</si>
  <si>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</si>
  <si>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</si>
  <si>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</si>
  <si>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</si>
  <si>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</si>
  <si>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</si>
  <si>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</si>
  <si>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</si>
  <si>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</si>
  <si>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</si>
  <si>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</si>
  <si>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</si>
  <si>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</si>
  <si>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</si>
  <si>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</si>
  <si>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</si>
  <si>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</si>
  <si>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</si>
  <si>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</si>
  <si>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</si>
  <si>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</si>
  <si>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</si>
  <si>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</si>
  <si>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</si>
  <si>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</si>
  <si>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</si>
  <si>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</si>
  <si>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</si>
  <si>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</si>
  <si>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</si>
  <si>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</si>
  <si>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</si>
  <si>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</si>
  <si>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</si>
  <si>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</si>
  <si>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</si>
  <si>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</si>
  <si>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</si>
  <si>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</si>
  <si>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</si>
  <si>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</si>
  <si>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</si>
  <si>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</si>
  <si>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</si>
  <si>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</si>
  <si>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</si>
  <si>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</si>
  <si>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</si>
  <si>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</si>
  <si>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</si>
  <si>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</si>
  <si>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</si>
  <si>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</si>
  <si>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</si>
  <si>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</si>
  <si>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</si>
  <si>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</si>
  <si>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</si>
  <si>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</si>
  <si>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</si>
  <si>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</si>
  <si>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</si>
  <si>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</si>
  <si>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</si>
  <si>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</si>
  <si>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</si>
  <si>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</si>
  <si>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</si>
  <si>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</si>
  <si>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</si>
  <si>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</si>
  <si>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</si>
  <si>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</si>
  <si>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</si>
  <si>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</si>
  <si>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</si>
  <si>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</si>
  <si>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</si>
  <si>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</si>
  <si>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</si>
  <si>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</si>
  <si>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</si>
  <si>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</si>
  <si>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</si>
  <si>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</si>
  <si>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</si>
  <si>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</si>
  <si>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</si>
  <si>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</si>
  <si>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</si>
  <si>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</si>
  <si>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</si>
  <si>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</si>
  <si>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</si>
  <si>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</si>
  <si>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</si>
  <si>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</si>
  <si>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</si>
  <si>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</si>
  <si>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</si>
  <si>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</si>
  <si>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</si>
  <si>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</si>
  <si>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</si>
  <si>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</si>
  <si>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</si>
  <si>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</si>
  <si>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</si>
  <si>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</si>
  <si>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</si>
  <si>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</si>
  <si>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</si>
  <si>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</si>
  <si>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</si>
  <si>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</si>
  <si>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</si>
  <si>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</si>
  <si>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</si>
  <si>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</si>
  <si>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</si>
  <si>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</si>
  <si>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</si>
  <si>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</si>
  <si>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</si>
  <si>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</si>
  <si>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</si>
  <si>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</si>
  <si>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</si>
  <si>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</si>
  <si>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</si>
  <si>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</si>
  <si>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</si>
  <si>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</si>
  <si>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</si>
  <si>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</si>
  <si>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</si>
  <si>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</si>
  <si>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</si>
  <si>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</si>
  <si>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</si>
  <si>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</si>
  <si>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</si>
  <si>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</si>
  <si>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</si>
  <si>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</si>
  <si>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</si>
  <si>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</si>
  <si>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</si>
  <si>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</si>
  <si>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</si>
  <si>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</si>
  <si>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</si>
  <si>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</si>
  <si>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</si>
  <si>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</si>
  <si>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</si>
  <si>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</si>
  <si>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</si>
  <si>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</si>
  <si>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</si>
  <si>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</si>
  <si>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</si>
  <si>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</si>
  <si>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</si>
  <si>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</si>
  <si>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</si>
  <si>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</si>
  <si>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</si>
  <si>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</si>
  <si>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</si>
  <si>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</si>
  <si>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</si>
  <si>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</si>
  <si>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</si>
  <si>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</si>
  <si>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</si>
  <si>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</si>
  <si>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</si>
  <si>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</si>
  <si>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</si>
  <si>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</si>
  <si>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</si>
  <si>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</si>
  <si>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</si>
  <si>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</si>
  <si>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</si>
  <si>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</si>
  <si>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</si>
  <si>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</si>
  <si>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</si>
  <si>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</si>
  <si>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</si>
  <si>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</si>
  <si>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</si>
  <si>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</si>
  <si>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</si>
  <si>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</si>
  <si>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</si>
  <si>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</si>
  <si>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</si>
  <si>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</si>
  <si>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</si>
  <si>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</si>
  <si>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</si>
  <si>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</si>
  <si>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</si>
  <si>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</si>
  <si>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</si>
  <si>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</si>
  <si>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</si>
  <si>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</si>
  <si>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</si>
  <si>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</si>
  <si>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</si>
  <si>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</si>
  <si>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</si>
  <si>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</si>
  <si>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</si>
  <si>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</si>
  <si>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</si>
  <si>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</si>
  <si>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</si>
  <si>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</si>
  <si>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</si>
  <si>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</si>
  <si>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</si>
  <si>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</si>
  <si>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</si>
  <si>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</si>
  <si>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</si>
  <si>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</si>
  <si>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</si>
  <si>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</si>
  <si>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</si>
  <si>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</si>
  <si>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</si>
  <si>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</si>
  <si>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</si>
  <si>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</si>
  <si>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</si>
  <si>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</si>
  <si>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</si>
  <si>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</si>
  <si>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</si>
  <si>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</si>
  <si>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</si>
  <si>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</si>
  <si>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</si>
  <si>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</si>
  <si>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</si>
  <si>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</si>
  <si>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</si>
  <si>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</si>
  <si>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</si>
  <si>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</si>
  <si>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</si>
  <si>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</si>
  <si>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</si>
  <si>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</si>
  <si>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</si>
  <si>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</si>
  <si>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</si>
  <si>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</si>
  <si>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</si>
  <si>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</si>
  <si>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</si>
  <si>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</si>
  <si>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</si>
  <si>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</si>
  <si>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</si>
  <si>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</si>
  <si>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</si>
  <si>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</si>
  <si>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</si>
  <si>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</si>
  <si>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</si>
  <si>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</si>
  <si>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</si>
  <si>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</si>
  <si>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</si>
  <si>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</si>
  <si>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</si>
  <si>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</si>
  <si>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</si>
  <si>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</si>
  <si>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</si>
  <si>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</si>
  <si>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</si>
  <si>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</si>
  <si>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</si>
  <si>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</si>
  <si>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</si>
  <si>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</si>
  <si>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</si>
  <si>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</si>
  <si>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</si>
  <si>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</si>
  <si>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</si>
  <si>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</si>
  <si>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</si>
  <si>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</si>
  <si>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</si>
  <si>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</si>
  <si>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</si>
  <si>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</si>
  <si>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</si>
  <si>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</si>
  <si>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</si>
  <si>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</si>
  <si>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</si>
  <si>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</si>
  <si>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</si>
  <si>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</si>
  <si>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</si>
  <si>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</si>
  <si>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</si>
  <si>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</si>
  <si>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</si>
  <si>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</si>
  <si>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</si>
  <si>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</si>
  <si>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</si>
  <si>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</si>
  <si>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</si>
  <si>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</si>
  <si>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</si>
  <si>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</si>
  <si>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</si>
  <si>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</si>
  <si>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</si>
  <si>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</si>
  <si>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</si>
  <si>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</si>
  <si>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</si>
  <si>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</si>
  <si>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</si>
  <si>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</si>
  <si>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</si>
  <si>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</si>
  <si>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</si>
  <si>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</si>
  <si>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</si>
  <si>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</si>
  <si>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</si>
  <si>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</si>
  <si>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</si>
  <si>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</si>
  <si>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</si>
  <si>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</si>
  <si>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</si>
  <si>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</si>
  <si>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</si>
  <si>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</si>
  <si>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</si>
  <si>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</si>
  <si>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</si>
  <si>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</si>
  <si>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</si>
  <si>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</si>
  <si>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</si>
  <si>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</si>
  <si>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</si>
  <si>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</si>
  <si>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</si>
  <si>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</si>
  <si>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</si>
  <si>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</si>
  <si>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</si>
  <si>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</si>
  <si>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</si>
  <si>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</si>
  <si>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</si>
  <si>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</si>
  <si>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</si>
  <si>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</si>
  <si>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</si>
  <si>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</si>
  <si>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</si>
  <si>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</si>
  <si>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</si>
  <si>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</si>
  <si>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</si>
  <si>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</si>
  <si>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</si>
  <si>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</si>
  <si>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</si>
  <si>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</si>
  <si>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</si>
  <si>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</si>
  <si>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</si>
  <si>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</si>
  <si>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</si>
  <si>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</si>
  <si>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</si>
  <si>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</si>
  <si>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</si>
  <si>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</si>
  <si>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</si>
  <si>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</si>
  <si>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</si>
  <si>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</si>
  <si>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</si>
  <si>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</si>
  <si>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</si>
  <si>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</si>
  <si>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</si>
  <si>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</si>
  <si>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</si>
  <si>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</si>
  <si>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</si>
  <si>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</si>
  <si>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</si>
  <si>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</si>
  <si>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</si>
  <si>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</si>
  <si>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</si>
  <si>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</si>
  <si>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</si>
  <si>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</si>
  <si>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</si>
  <si>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</si>
  <si>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</si>
  <si>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</si>
  <si>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</si>
  <si>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</si>
  <si>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</si>
  <si>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</si>
  <si>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</si>
  <si>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</si>
  <si>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</si>
  <si>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</si>
  <si>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</si>
  <si>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</si>
  <si>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</si>
  <si>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</si>
  <si>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</si>
  <si>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</si>
  <si>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</si>
  <si>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</si>
  <si>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</si>
  <si>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</si>
  <si>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</si>
  <si>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</si>
  <si>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</si>
  <si>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</si>
  <si>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</si>
  <si>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</si>
  <si>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</si>
  <si>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</si>
  <si>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</si>
  <si>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</si>
  <si>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</si>
  <si>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</si>
  <si>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</si>
  <si>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</si>
  <si>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</si>
  <si>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</si>
  <si>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</si>
  <si>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</si>
  <si>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</si>
  <si>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</si>
  <si>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</si>
  <si>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</si>
  <si>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</si>
  <si>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</si>
  <si>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</si>
  <si>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</si>
  <si>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</si>
  <si>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</si>
  <si>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</si>
  <si>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</si>
  <si>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</si>
  <si>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</si>
  <si>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</si>
  <si>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</si>
  <si>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</si>
  <si>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</si>
  <si>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</si>
  <si>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</si>
  <si>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</si>
  <si>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</si>
  <si>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</si>
  <si>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</si>
  <si>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</si>
  <si>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</si>
  <si>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</si>
  <si>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</si>
  <si>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</si>
  <si>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</si>
  <si>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</si>
  <si>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</si>
  <si>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</si>
  <si>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</si>
  <si>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</si>
  <si>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</si>
  <si>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</si>
  <si>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</si>
  <si>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</si>
  <si>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</si>
  <si>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</si>
  <si>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</si>
  <si>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</si>
  <si>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</si>
  <si>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</si>
  <si>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</si>
  <si>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</si>
  <si>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</si>
  <si>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</si>
  <si>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</si>
  <si>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</si>
  <si>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</si>
  <si>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</si>
  <si>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</si>
  <si>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</si>
  <si>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</si>
  <si>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</si>
  <si>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</si>
  <si>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</si>
  <si>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</si>
  <si>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</si>
  <si>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</si>
  <si>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</si>
  <si>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</si>
  <si>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</si>
  <si>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</si>
  <si>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</si>
  <si>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</si>
  <si>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</si>
  <si>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</si>
  <si>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</si>
  <si>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</si>
  <si>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</si>
  <si>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</si>
  <si>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</si>
  <si>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</si>
  <si>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</si>
  <si>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</si>
  <si>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</si>
  <si>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</si>
  <si>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</si>
  <si>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</si>
  <si>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</si>
  <si>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</si>
  <si>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</si>
  <si>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</si>
  <si>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</si>
  <si>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</si>
  <si>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</si>
  <si>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</si>
  <si>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</si>
  <si>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</si>
  <si>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</si>
  <si>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</si>
  <si>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</si>
  <si>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</si>
  <si>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</si>
  <si>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</si>
  <si>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</si>
  <si>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</si>
  <si>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</si>
  <si>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</si>
  <si>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</si>
  <si>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</si>
  <si>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</si>
  <si>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</si>
  <si>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</si>
  <si>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</si>
  <si>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</si>
  <si>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</si>
  <si>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</si>
  <si>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</si>
  <si>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</si>
  <si>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</si>
  <si>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</si>
  <si>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</si>
  <si>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</si>
  <si>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</si>
  <si>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</si>
  <si>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</si>
  <si>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</si>
  <si>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</si>
  <si>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</si>
  <si>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</si>
  <si>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</si>
  <si>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</si>
  <si>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</si>
  <si>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</si>
  <si>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</si>
  <si>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</si>
  <si>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</si>
  <si>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</si>
  <si>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</si>
  <si>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</si>
  <si>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</si>
  <si>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</si>
  <si>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</si>
  <si>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</si>
  <si>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</si>
  <si>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</si>
  <si>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</si>
  <si>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</si>
  <si>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</si>
  <si>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</si>
  <si>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</si>
  <si>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</si>
  <si>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</si>
  <si>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</si>
  <si>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</si>
  <si>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</si>
  <si>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</si>
  <si>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</si>
  <si>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</si>
  <si>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</si>
  <si>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</si>
  <si>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</si>
  <si>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</si>
  <si>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</si>
  <si>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</si>
  <si>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</si>
  <si>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</si>
  <si>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</si>
  <si>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</si>
  <si>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</si>
  <si>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</si>
  <si>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</si>
  <si>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</si>
  <si>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</si>
  <si>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</si>
  <si>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</si>
  <si>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</si>
  <si>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</si>
  <si>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</si>
  <si>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</si>
  <si>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</si>
  <si>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</si>
  <si>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</si>
  <si>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</si>
  <si>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</si>
  <si>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</si>
  <si>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</si>
  <si>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</si>
  <si>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</si>
  <si>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</si>
  <si>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</si>
  <si>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</si>
  <si>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</si>
  <si>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</si>
  <si>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</si>
  <si>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</si>
  <si>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</si>
  <si>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</si>
  <si>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</si>
  <si>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</si>
  <si>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</si>
  <si>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</si>
  <si>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</si>
  <si>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</si>
  <si>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</si>
  <si>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</si>
  <si>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</si>
  <si>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</si>
  <si>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</si>
  <si>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</si>
  <si>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</si>
  <si>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</si>
  <si>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</si>
  <si>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</si>
  <si>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</si>
  <si>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</si>
  <si>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</si>
  <si>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</si>
  <si>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</si>
  <si>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</si>
  <si>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</si>
  <si>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</si>
  <si>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</si>
  <si>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</si>
  <si>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</si>
  <si>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</si>
  <si>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</si>
  <si>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</si>
  <si>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</si>
  <si>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</si>
  <si>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</si>
  <si>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</si>
  <si>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</si>
  <si>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</si>
  <si>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</si>
  <si>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</si>
  <si>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</si>
  <si>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</si>
  <si>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</si>
  <si>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</si>
  <si>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</si>
  <si>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</si>
  <si>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</si>
  <si>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</si>
  <si>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</si>
  <si>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</si>
  <si>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</si>
  <si>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</si>
  <si>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</si>
  <si>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</si>
  <si>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</si>
  <si>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</si>
  <si>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</si>
  <si>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</si>
  <si>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</si>
  <si>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</si>
  <si>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</si>
  <si>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</si>
  <si>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</si>
  <si>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</si>
  <si>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</si>
  <si>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</si>
  <si>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</si>
  <si>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</si>
  <si>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</si>
  <si>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</si>
  <si>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</si>
  <si>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</si>
  <si>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</si>
  <si>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</si>
  <si>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</si>
  <si>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</si>
  <si>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</si>
  <si>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</si>
  <si>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</si>
  <si>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</si>
  <si>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</si>
  <si>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</si>
  <si>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</si>
  <si>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</si>
  <si>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</si>
  <si>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</si>
  <si>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</si>
  <si>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</si>
  <si>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</si>
  <si>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</si>
  <si>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</si>
  <si>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</si>
  <si>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</si>
  <si>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</si>
  <si>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</si>
  <si>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</si>
  <si>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</si>
  <si>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</si>
  <si>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</si>
  <si>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</si>
  <si>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</si>
  <si>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</si>
  <si>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</si>
  <si>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</si>
  <si>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</si>
  <si>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</si>
  <si>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</si>
  <si>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</si>
  <si>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</si>
  <si>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</si>
  <si>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</si>
  <si>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</si>
  <si>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</si>
  <si>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</si>
  <si>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</si>
  <si>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</si>
  <si>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</si>
  <si>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</si>
  <si>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</si>
  <si>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</si>
  <si>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</si>
  <si>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</si>
  <si>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</si>
  <si>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</si>
  <si>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</si>
  <si>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</si>
  <si>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</si>
  <si>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</si>
  <si>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</si>
  <si>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</si>
  <si>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</si>
  <si>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</si>
  <si>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</si>
  <si>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</si>
  <si>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</si>
  <si>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</si>
  <si>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</si>
  <si>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</si>
  <si>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</si>
  <si>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</si>
  <si>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</si>
  <si>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</si>
  <si>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</si>
  <si>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</si>
  <si>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</si>
  <si>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</si>
  <si>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</si>
  <si>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</si>
  <si>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</si>
  <si>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</si>
  <si>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</si>
  <si>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</si>
  <si>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</si>
  <si>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</si>
  <si>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</si>
  <si>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</si>
  <si>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</si>
  <si>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</si>
  <si>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</si>
  <si>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</si>
  <si>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</si>
  <si>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</si>
  <si>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</si>
  <si>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</si>
  <si>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</si>
  <si>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</si>
  <si>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</si>
  <si>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</si>
  <si>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</si>
  <si>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</si>
  <si>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</si>
  <si>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</si>
  <si>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</si>
  <si>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</si>
  <si>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</si>
  <si>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</si>
  <si>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</si>
  <si>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</si>
  <si>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</si>
  <si>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</si>
  <si>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</si>
  <si>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</si>
  <si>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</si>
  <si>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</si>
  <si>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</si>
  <si>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</si>
  <si>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</si>
  <si>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</si>
  <si>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</si>
  <si>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</si>
  <si>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</si>
  <si>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</si>
  <si>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</si>
  <si>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</si>
  <si>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</si>
  <si>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</si>
  <si>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</si>
  <si>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</si>
  <si>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</si>
  <si>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</si>
  <si>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</si>
  <si>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</si>
  <si>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</si>
  <si>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</si>
  <si>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</si>
  <si>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</si>
  <si>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</si>
  <si>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</si>
  <si>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</si>
  <si>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</si>
  <si>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</si>
  <si>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</si>
  <si>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</si>
  <si>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</si>
  <si>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</si>
  <si>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</si>
  <si>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</si>
  <si>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</si>
  <si>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</si>
  <si>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</si>
  <si>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</si>
  <si>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</si>
  <si>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</si>
  <si>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</si>
  <si>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</si>
  <si>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</si>
  <si>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</si>
  <si>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</si>
  <si>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</si>
  <si>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</si>
  <si>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</si>
  <si>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</si>
  <si>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</si>
  <si>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</si>
  <si>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</si>
  <si>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</si>
  <si>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</si>
  <si>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</si>
  <si>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</si>
  <si>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</si>
  <si>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</si>
  <si>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</si>
  <si>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</si>
  <si>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</si>
  <si>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</si>
  <si>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</si>
  <si>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</si>
  <si>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</si>
  <si>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</si>
  <si>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</si>
  <si>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</si>
  <si>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</si>
  <si>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</si>
  <si>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</si>
  <si>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</si>
  <si>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</si>
  <si>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</si>
  <si>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</si>
  <si>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</si>
  <si>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</si>
  <si>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</si>
  <si>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</si>
  <si>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</si>
  <si>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</si>
  <si>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</si>
  <si>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</si>
  <si>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</si>
  <si>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</si>
  <si>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</si>
  <si>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</si>
  <si>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</si>
  <si>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</si>
  <si>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</si>
  <si>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</si>
  <si>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</si>
  <si>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</si>
  <si>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</si>
  <si>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</si>
  <si>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</si>
  <si>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</si>
  <si>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</si>
  <si>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</si>
  <si>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</si>
  <si>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</si>
  <si>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</si>
  <si>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</si>
  <si>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</si>
  <si>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</si>
  <si>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</si>
  <si>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</si>
  <si>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</si>
  <si>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</si>
  <si>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</si>
  <si>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</si>
  <si>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</si>
  <si>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</si>
  <si>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</si>
  <si>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</si>
  <si>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</si>
  <si>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</si>
  <si>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</si>
  <si>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</si>
  <si>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</si>
  <si>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</si>
  <si>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</si>
  <si>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</si>
  <si>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</si>
  <si>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</si>
  <si>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</si>
  <si>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</si>
  <si>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</si>
  <si>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</si>
  <si>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</si>
  <si>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</si>
  <si>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</si>
  <si>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</si>
  <si>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</si>
  <si>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</si>
  <si>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</si>
  <si>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</si>
  <si>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</si>
  <si>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</si>
  <si>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</si>
  <si>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</si>
  <si>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</si>
  <si>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</si>
  <si>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</si>
  <si>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</si>
  <si>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</si>
  <si>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</si>
  <si>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</si>
  <si>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</si>
  <si>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</si>
  <si>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</si>
  <si>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</si>
  <si>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</si>
  <si>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</si>
  <si>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</si>
  <si>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</si>
  <si>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</si>
  <si>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</si>
  <si>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</si>
  <si>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</si>
  <si>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</si>
  <si>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</si>
  <si>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</si>
  <si>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</si>
  <si>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</si>
  <si>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</si>
  <si>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</si>
  <si>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</si>
  <si>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</si>
  <si>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</si>
  <si>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</si>
  <si>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</si>
  <si>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</si>
  <si>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</si>
  <si>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</si>
  <si>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</si>
  <si>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</si>
  <si>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</si>
  <si>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</si>
  <si>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</si>
  <si>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</si>
  <si>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</si>
  <si>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</si>
  <si>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</si>
  <si>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</si>
  <si>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</si>
  <si>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</si>
  <si>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</si>
  <si>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</si>
  <si>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</si>
  <si>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</si>
  <si>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</si>
  <si>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</si>
  <si>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</si>
  <si>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</si>
  <si>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</si>
  <si>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</si>
  <si>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</si>
  <si>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</si>
  <si>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</si>
  <si>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</si>
  <si>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</si>
  <si>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</si>
  <si>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</si>
  <si>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</si>
  <si>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</si>
  <si>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</si>
  <si>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</si>
  <si>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</si>
  <si>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</si>
  <si>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</si>
  <si>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</si>
  <si>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</si>
  <si>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</si>
  <si>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</si>
  <si>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</si>
  <si>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</si>
  <si>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</si>
  <si>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</si>
  <si>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</si>
  <si>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</si>
  <si>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</si>
  <si>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</si>
  <si>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</si>
  <si>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</si>
  <si>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</si>
  <si>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</si>
  <si>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</si>
  <si>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</si>
  <si>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</si>
  <si>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</si>
  <si>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</si>
  <si>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</si>
  <si>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</si>
  <si>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</si>
  <si>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</si>
  <si>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</si>
  <si>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</si>
  <si>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</si>
  <si>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</si>
  <si>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</si>
  <si>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</si>
  <si>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</si>
  <si>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</si>
  <si>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</si>
  <si>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</si>
  <si>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</si>
  <si>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</si>
  <si>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</si>
  <si>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</si>
  <si>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</si>
  <si>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</si>
  <si>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</si>
  <si>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</si>
  <si>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</si>
  <si>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</si>
  <si>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</si>
  <si>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</si>
  <si>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</si>
  <si>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</si>
  <si>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</si>
  <si>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</si>
  <si>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</si>
  <si>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</si>
  <si>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</si>
  <si>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</si>
  <si>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</si>
  <si>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</si>
  <si>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</si>
  <si>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</si>
  <si>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</si>
  <si>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</si>
  <si>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</si>
  <si>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</si>
  <si>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</si>
  <si>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</si>
  <si>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</si>
  <si>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</si>
  <si>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</si>
  <si>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</si>
  <si>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</si>
  <si>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</si>
  <si>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</si>
  <si>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</si>
  <si>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</si>
  <si>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</si>
  <si>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</si>
  <si>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</si>
  <si>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</si>
  <si>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</si>
  <si>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</si>
  <si>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</si>
  <si>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</si>
  <si>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</si>
  <si>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</si>
  <si>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</si>
  <si>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</si>
  <si>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</si>
  <si>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</si>
  <si>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</si>
  <si>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</si>
  <si>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</si>
  <si>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</si>
  <si>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</si>
  <si>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</si>
  <si>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</si>
  <si>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</si>
  <si>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</si>
  <si>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</si>
  <si>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</si>
  <si>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</si>
  <si>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</si>
  <si>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</si>
  <si>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</si>
  <si>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</si>
  <si>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</si>
  <si>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</si>
  <si>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</si>
  <si>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</si>
  <si>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</si>
  <si>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</si>
  <si>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</si>
  <si>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</si>
  <si>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</si>
  <si>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</si>
  <si>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</si>
  <si>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</si>
  <si>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</si>
  <si>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</si>
  <si>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</si>
  <si>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</si>
  <si>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</si>
  <si>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</si>
  <si>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</si>
  <si>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</si>
  <si>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</si>
  <si>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</si>
  <si>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</si>
  <si>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</si>
  <si>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</si>
  <si>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</si>
  <si>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</si>
  <si>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</si>
  <si>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</si>
  <si>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</si>
  <si>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</si>
  <si>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</si>
  <si>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</si>
  <si>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</si>
  <si>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</si>
  <si>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</si>
  <si>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</si>
  <si>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</si>
  <si>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</si>
  <si>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</si>
  <si>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</si>
  <si>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</si>
  <si>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</si>
  <si>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</si>
  <si>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</si>
  <si>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</si>
  <si>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</si>
  <si>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</si>
  <si>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</si>
  <si>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</si>
  <si>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</si>
  <si>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</si>
  <si>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</si>
  <si>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</si>
  <si>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</si>
  <si>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</si>
  <si>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</si>
  <si>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</si>
  <si>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</si>
  <si>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</si>
  <si>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</si>
  <si>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</si>
  <si>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</si>
  <si>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</si>
  <si>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</si>
  <si>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</si>
  <si>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</si>
  <si>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</si>
  <si>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</si>
  <si>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</si>
  <si>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</si>
  <si>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</si>
  <si>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</si>
  <si>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</si>
  <si>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</si>
  <si>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</si>
  <si>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</si>
  <si>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</si>
  <si>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</si>
  <si>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</si>
  <si>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</si>
  <si>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</si>
  <si>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</si>
  <si>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</si>
  <si>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</si>
  <si>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</si>
  <si>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</si>
  <si>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</si>
  <si>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</si>
  <si>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</si>
  <si>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</si>
  <si>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</si>
  <si>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</si>
  <si>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</si>
  <si>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</si>
  <si>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</si>
  <si>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</si>
  <si>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</si>
  <si>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</si>
  <si>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</si>
  <si>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</si>
  <si>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</si>
  <si>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</si>
  <si>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</si>
  <si>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</si>
  <si>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</si>
  <si>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</si>
  <si>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</si>
  <si>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</si>
  <si>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</si>
  <si>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</si>
  <si>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</si>
  <si>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</si>
  <si>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</si>
  <si>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</si>
  <si>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</si>
  <si>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</si>
  <si>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</si>
  <si>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</si>
  <si>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</si>
  <si>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</si>
  <si>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</si>
  <si>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</si>
  <si>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</si>
  <si>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</si>
  <si>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</si>
  <si>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</si>
  <si>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</si>
  <si>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</si>
  <si>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</si>
  <si>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</si>
  <si>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</si>
  <si>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</si>
  <si>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</si>
  <si>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</si>
  <si>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</si>
  <si>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</si>
  <si>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</si>
  <si>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</si>
  <si>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</si>
  <si>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</si>
  <si>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</si>
  <si>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</si>
  <si>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</si>
  <si>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</si>
  <si>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</si>
  <si>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</si>
  <si>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</si>
  <si>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</si>
  <si>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</si>
  <si>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</si>
  <si>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</si>
  <si>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</si>
  <si>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</si>
  <si>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</si>
  <si>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</si>
  <si>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</si>
  <si>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</si>
  <si>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</si>
  <si>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</si>
  <si>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</si>
  <si>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</si>
  <si>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</si>
  <si>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</si>
  <si>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</si>
  <si>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</si>
  <si>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</si>
  <si>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</si>
  <si>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</si>
  <si>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</si>
  <si>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</si>
  <si>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</si>
  <si>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</si>
  <si>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</si>
  <si>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</si>
  <si>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</si>
  <si>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</si>
  <si>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</si>
  <si>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</si>
  <si>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</si>
  <si>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</si>
  <si>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</si>
  <si>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</si>
  <si>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</si>
  <si>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</si>
  <si>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</si>
  <si>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</si>
  <si>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</si>
  <si>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</si>
  <si>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</si>
  <si>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</si>
  <si>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</si>
  <si>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</si>
  <si>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</si>
  <si>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</si>
  <si>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</si>
  <si>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</si>
  <si>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</si>
  <si>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</si>
  <si>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</si>
  <si>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</si>
  <si>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</si>
  <si>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</si>
  <si>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</si>
  <si>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</si>
  <si>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</si>
  <si>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</si>
  <si>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</si>
  <si>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</si>
  <si>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</si>
  <si>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</si>
  <si>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</si>
  <si>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</si>
  <si>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</si>
  <si>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</si>
  <si>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</si>
  <si>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</si>
  <si>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</si>
  <si>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</si>
  <si>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</si>
  <si>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</si>
  <si>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</si>
  <si>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</si>
  <si>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</si>
  <si>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</si>
  <si>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</si>
  <si>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</si>
  <si>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</si>
  <si>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</si>
  <si>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</si>
  <si>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</si>
  <si>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</si>
  <si>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</si>
  <si>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</si>
  <si>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</si>
  <si>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</si>
  <si>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</si>
  <si>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</si>
  <si>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</si>
  <si>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</si>
  <si>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</si>
  <si>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</si>
  <si>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</si>
  <si>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</si>
  <si>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</si>
  <si>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</si>
  <si>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</si>
  <si>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</si>
  <si>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</si>
  <si>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</si>
  <si>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</si>
  <si>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</si>
  <si>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</si>
  <si>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</si>
  <si>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</si>
  <si>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</si>
  <si>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</si>
  <si>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</si>
  <si>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</si>
  <si>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</si>
  <si>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</si>
  <si>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</si>
  <si>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</si>
  <si>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</si>
  <si>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</si>
  <si>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</si>
  <si>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</si>
  <si>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</si>
  <si>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</si>
  <si>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</si>
  <si>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</si>
  <si>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</si>
  <si>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</si>
  <si>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</si>
  <si>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</si>
  <si>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</si>
  <si>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</si>
  <si>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</si>
  <si>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</si>
  <si>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</si>
  <si>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</si>
  <si>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</si>
  <si>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</si>
  <si>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</si>
  <si>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</si>
  <si>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</si>
  <si>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</si>
  <si>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</si>
  <si>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</si>
  <si>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</si>
  <si>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</si>
  <si>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</si>
  <si>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</si>
  <si>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</si>
  <si>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</si>
  <si>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</si>
  <si>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</si>
  <si>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</si>
  <si>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</si>
  <si>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</si>
  <si>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</si>
  <si>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</si>
  <si>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</si>
  <si>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</si>
  <si>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</si>
  <si>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</si>
  <si>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</si>
  <si>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</si>
  <si>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</si>
  <si>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</si>
  <si>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</si>
  <si>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</si>
  <si>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</si>
  <si>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</si>
  <si>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</si>
  <si>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</si>
  <si>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</si>
  <si>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</si>
  <si>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</si>
  <si>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</si>
  <si>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</si>
  <si>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</si>
  <si>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</si>
  <si>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</si>
  <si>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</si>
  <si>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</si>
  <si>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</si>
  <si>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</si>
  <si>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</si>
  <si>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</si>
  <si>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</si>
  <si>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</si>
  <si>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</si>
  <si>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</si>
  <si>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</si>
  <si>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</si>
  <si>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</si>
  <si>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</si>
  <si>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</si>
  <si>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</si>
  <si>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</si>
  <si>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</si>
  <si>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</si>
  <si>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</si>
  <si>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</si>
  <si>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</si>
  <si>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</si>
  <si>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</si>
  <si>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</si>
  <si>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</si>
  <si>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</si>
  <si>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</si>
  <si>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</si>
  <si>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</si>
  <si>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</si>
  <si>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</si>
  <si>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</si>
  <si>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</si>
  <si>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</si>
  <si>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</si>
  <si>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</si>
  <si>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</si>
  <si>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</si>
  <si>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</si>
  <si>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</si>
  <si>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</si>
  <si>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</si>
  <si>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</si>
  <si>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</si>
  <si>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</si>
  <si>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</si>
  <si>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</si>
  <si>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</si>
  <si>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</si>
  <si>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</si>
  <si>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</si>
  <si>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</si>
  <si>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</si>
  <si>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</si>
  <si>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</si>
  <si>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</si>
  <si>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</si>
  <si>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</si>
  <si>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</si>
  <si>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</si>
  <si>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</si>
  <si>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</si>
  <si>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</si>
  <si>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</si>
  <si>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</si>
  <si>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</si>
  <si>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</si>
  <si>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</si>
  <si>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</si>
  <si>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</si>
  <si>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</si>
  <si>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</si>
  <si>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</si>
  <si>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</si>
  <si>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</si>
  <si>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</si>
  <si>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</si>
  <si>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</si>
  <si>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</si>
  <si>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</si>
  <si>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</si>
  <si>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</si>
  <si>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</si>
  <si>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</si>
  <si>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</si>
  <si>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</si>
  <si>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</si>
  <si>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</si>
  <si>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</si>
  <si>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</si>
  <si>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</si>
  <si>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</si>
  <si>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</si>
  <si>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</si>
  <si>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</si>
  <si>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</si>
  <si>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</si>
  <si>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</si>
  <si>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</si>
  <si>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</si>
  <si>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</si>
  <si>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</si>
  <si>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</si>
  <si>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</si>
  <si>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</si>
  <si>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</si>
  <si>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</si>
  <si>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</si>
  <si>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</si>
  <si>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</si>
  <si>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</si>
  <si>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</si>
  <si>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</si>
  <si>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</si>
  <si>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</si>
  <si>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</si>
  <si>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</si>
  <si>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</si>
  <si>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</si>
  <si>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</si>
  <si>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</si>
  <si>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</si>
  <si>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</si>
  <si>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</si>
  <si>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</si>
  <si>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</si>
  <si>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</si>
  <si>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</si>
  <si>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</si>
  <si>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</si>
  <si>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</si>
  <si>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</si>
  <si>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</si>
  <si>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</si>
  <si>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</si>
  <si>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</si>
  <si>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</si>
  <si>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</si>
  <si>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</si>
  <si>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</si>
  <si>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</si>
  <si>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</si>
  <si>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</si>
  <si>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</si>
  <si>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</si>
  <si>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</si>
  <si>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</si>
  <si>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</si>
  <si>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</si>
  <si>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</si>
  <si>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</si>
  <si>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</si>
  <si>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</si>
  <si>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</si>
  <si>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</si>
  <si>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</si>
  <si>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</si>
  <si>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</si>
  <si>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</si>
  <si>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</si>
  <si>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</si>
  <si>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</si>
  <si>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</si>
  <si>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</si>
  <si>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</si>
  <si>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</si>
  <si>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</si>
  <si>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</si>
  <si>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</si>
  <si>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</si>
  <si>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</si>
  <si>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</si>
  <si>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</si>
  <si>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</si>
  <si>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</si>
  <si>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</si>
  <si>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</si>
  <si>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</si>
  <si>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</si>
  <si>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</si>
  <si>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</si>
  <si>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</si>
  <si>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</si>
  <si>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</si>
  <si>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</si>
  <si>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</si>
  <si>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</si>
  <si>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</si>
  <si>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</si>
  <si>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</si>
  <si>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</si>
  <si>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</si>
  <si>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</si>
  <si>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</si>
  <si>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</si>
  <si>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</si>
  <si>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</si>
  <si>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</si>
  <si>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</si>
  <si>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</si>
  <si>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</si>
  <si>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</si>
  <si>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</si>
  <si>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</si>
  <si>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</si>
  <si>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</si>
  <si>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</si>
  <si>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</si>
  <si>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</si>
  <si>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</si>
  <si>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</si>
  <si>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</si>
  <si>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</si>
  <si>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</si>
  <si>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</si>
  <si>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</si>
  <si>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</si>
  <si>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</si>
  <si>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</si>
  <si>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</si>
  <si>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</si>
  <si>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</si>
  <si>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</si>
  <si>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</si>
  <si>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</si>
  <si>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</si>
  <si>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</si>
  <si>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</si>
  <si>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</si>
  <si>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</si>
  <si>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</si>
  <si>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</si>
  <si>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</si>
  <si>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</si>
  <si>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</si>
  <si>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</si>
  <si>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</si>
  <si>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</si>
  <si>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</si>
  <si>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</si>
  <si>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</si>
  <si>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</si>
  <si>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</si>
  <si>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</si>
  <si>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</si>
  <si>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</si>
  <si>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</si>
  <si>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</si>
  <si>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</si>
  <si>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</si>
  <si>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</si>
  <si>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</si>
  <si>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</si>
  <si>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</si>
  <si>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</si>
  <si>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</si>
  <si>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</si>
  <si>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</si>
  <si>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</si>
  <si>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</si>
  <si>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</si>
  <si>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</si>
  <si>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</si>
  <si>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</si>
  <si>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</si>
  <si>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</si>
  <si>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</si>
  <si>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</si>
  <si>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</si>
  <si>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</si>
  <si>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</si>
  <si>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</si>
  <si>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</si>
  <si>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</si>
  <si>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</si>
  <si>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</si>
  <si>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</si>
  <si>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</si>
  <si>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</si>
  <si>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</si>
  <si>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</si>
  <si>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</si>
  <si>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</si>
  <si>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</si>
  <si>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</si>
  <si>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</si>
  <si>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</si>
  <si>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</si>
  <si>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</si>
  <si>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</si>
  <si>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</si>
  <si>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</si>
  <si>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</si>
  <si>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</si>
  <si>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</si>
  <si>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</si>
  <si>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</si>
  <si>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</si>
  <si>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</si>
  <si>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</si>
  <si>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</si>
  <si>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</si>
  <si>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</si>
  <si>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</si>
  <si>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</si>
  <si>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</si>
  <si>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</si>
  <si>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</si>
  <si>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</si>
  <si>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</si>
  <si>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</si>
  <si>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</si>
  <si>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</si>
  <si>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</si>
  <si>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</si>
  <si>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</si>
  <si>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</si>
  <si>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</si>
  <si>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</si>
  <si>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</si>
  <si>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</si>
  <si>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</si>
  <si>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</si>
  <si>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</si>
  <si>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</si>
  <si>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</si>
  <si>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</si>
  <si>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</si>
  <si>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</si>
  <si>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</si>
  <si>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</si>
  <si>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</si>
  <si>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</si>
  <si>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</si>
  <si>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</si>
  <si>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</si>
  <si>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</si>
  <si>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</si>
  <si>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</si>
  <si>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</si>
  <si>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</si>
  <si>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</si>
  <si>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</si>
  <si>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</si>
  <si>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</si>
  <si>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</si>
  <si>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</si>
  <si>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</si>
  <si>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</si>
  <si>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</si>
  <si>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</si>
  <si>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</si>
  <si>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</si>
  <si>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</si>
  <si>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</si>
  <si>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</si>
  <si>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</si>
  <si>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</si>
  <si>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</si>
  <si>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</si>
  <si>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</si>
  <si>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</si>
  <si>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</si>
  <si>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</si>
  <si>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</si>
  <si>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</si>
  <si>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</si>
  <si>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</si>
  <si>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</si>
  <si>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</si>
  <si>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</si>
  <si>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</si>
  <si>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</si>
  <si>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</si>
  <si>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</si>
  <si>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</si>
  <si>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</si>
  <si>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</si>
  <si>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</si>
  <si>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</si>
  <si>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</si>
  <si>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</si>
  <si>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</si>
  <si>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</si>
  <si>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</si>
  <si>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</si>
  <si>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</si>
  <si>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</si>
  <si>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</si>
  <si>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</si>
  <si>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</si>
  <si>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</si>
  <si>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</si>
  <si>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</si>
  <si>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</si>
  <si>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</si>
  <si>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</si>
  <si>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</si>
  <si>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</si>
  <si>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</si>
  <si>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</si>
  <si>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</si>
  <si>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</si>
  <si>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</si>
  <si>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</si>
  <si>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</si>
  <si>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</si>
  <si>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</si>
  <si>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</si>
  <si>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</si>
  <si>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</si>
  <si>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</si>
  <si>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</si>
  <si>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</si>
  <si>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</si>
  <si>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</si>
  <si>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</si>
  <si>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</si>
  <si>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</si>
  <si>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</si>
  <si>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</si>
  <si>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</si>
  <si>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</si>
  <si>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</si>
  <si>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</si>
  <si>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</si>
  <si>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</si>
  <si>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</si>
  <si>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</si>
  <si>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</si>
  <si>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</si>
  <si>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</si>
  <si>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</si>
  <si>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</si>
  <si>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</si>
  <si>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</si>
  <si>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</si>
  <si>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</si>
  <si>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</si>
  <si>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</si>
  <si>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</si>
  <si>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</si>
  <si>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</si>
  <si>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</si>
  <si>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</si>
  <si>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</si>
  <si>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</si>
  <si>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</si>
  <si>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</si>
  <si>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</si>
  <si>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</si>
  <si>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</si>
  <si>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</si>
  <si>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</si>
  <si>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</si>
  <si>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</si>
  <si>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</si>
  <si>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</si>
  <si>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</si>
  <si>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</si>
  <si>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</si>
  <si>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</si>
  <si>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</si>
  <si>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</si>
  <si>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</si>
  <si>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</si>
  <si>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</si>
  <si>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</si>
  <si>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</si>
  <si>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</si>
  <si>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</si>
  <si>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</si>
  <si>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</si>
  <si>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</si>
  <si>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</si>
  <si>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</si>
  <si>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</si>
  <si>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</si>
  <si>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</si>
  <si>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</si>
  <si>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</si>
  <si>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</si>
  <si>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</si>
  <si>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</si>
  <si>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</si>
  <si>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</si>
  <si>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</si>
  <si>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</si>
  <si>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</si>
  <si>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</si>
  <si>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</si>
  <si>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</si>
  <si>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</si>
  <si>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</si>
  <si>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</si>
  <si>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</si>
  <si>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</si>
  <si>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</si>
  <si>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</si>
  <si>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</si>
  <si>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</si>
  <si>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</si>
  <si>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</si>
  <si>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</si>
  <si>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</si>
  <si>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</si>
  <si>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</si>
  <si>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</si>
  <si>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</si>
  <si>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</si>
  <si>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</si>
  <si>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</si>
  <si>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</si>
  <si>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</si>
  <si>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</si>
  <si>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</si>
  <si>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</si>
  <si>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</si>
  <si>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</si>
  <si>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</si>
  <si>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</si>
  <si>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</si>
  <si>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</si>
  <si>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</si>
  <si>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</si>
  <si>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</si>
  <si>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</si>
  <si>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</si>
  <si>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</si>
  <si>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</si>
  <si>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</si>
  <si>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</si>
  <si>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</si>
  <si>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</si>
  <si>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</si>
  <si>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</si>
  <si>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</si>
  <si>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</si>
  <si>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</si>
  <si>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</si>
  <si>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</si>
  <si>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</si>
  <si>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</si>
  <si>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</si>
  <si>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</si>
  <si>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</si>
  <si>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</si>
  <si>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</si>
  <si>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</si>
  <si>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</si>
  <si>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</si>
  <si>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</si>
  <si>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</si>
  <si>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</si>
  <si>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</si>
  <si>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</si>
  <si>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</si>
  <si>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</si>
  <si>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</si>
  <si>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</si>
  <si>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</si>
  <si>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</si>
  <si>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</si>
  <si>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</si>
  <si>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</si>
  <si>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</si>
  <si>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</si>
  <si>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</si>
  <si>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</si>
  <si>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</si>
  <si>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</si>
  <si>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</si>
  <si>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</si>
  <si>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</si>
  <si>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</si>
  <si>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</si>
  <si>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</si>
  <si>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</si>
  <si>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</si>
  <si>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</si>
  <si>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</si>
  <si>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</si>
  <si>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</si>
  <si>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</si>
  <si>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</si>
  <si>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</si>
  <si>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</si>
  <si>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</si>
  <si>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</si>
  <si>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</si>
  <si>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</si>
  <si>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</si>
  <si>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</si>
  <si>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</si>
  <si>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</si>
  <si>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</si>
  <si>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</si>
  <si>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</si>
  <si>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</si>
  <si>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</si>
  <si>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</si>
  <si>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</si>
  <si>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</si>
  <si>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</si>
  <si>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</si>
  <si>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</si>
  <si>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</si>
  <si>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</si>
  <si>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</si>
  <si>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</si>
  <si>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</si>
  <si>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</si>
  <si>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</si>
  <si>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</si>
  <si>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</si>
  <si>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</si>
  <si>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</si>
  <si>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</si>
  <si>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</si>
  <si>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</si>
  <si>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</si>
  <si>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</si>
  <si>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</si>
  <si>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</si>
  <si>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</si>
  <si>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</si>
  <si>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</si>
  <si>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</si>
  <si>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</si>
  <si>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</si>
  <si>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</si>
  <si>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</si>
  <si>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</si>
  <si>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</si>
  <si>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</si>
  <si>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</si>
  <si>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</si>
  <si>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</si>
  <si>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</si>
  <si>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</si>
  <si>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</si>
  <si>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</si>
  <si>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</si>
  <si>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</si>
  <si>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</si>
  <si>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</si>
  <si>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</si>
  <si>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</si>
  <si>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</si>
  <si>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</si>
  <si>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</si>
  <si>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</si>
  <si>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</si>
  <si>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</si>
  <si>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</si>
  <si>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</si>
  <si>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</si>
  <si>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</si>
  <si>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</si>
  <si>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</si>
  <si>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</si>
  <si>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</si>
  <si>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</si>
  <si>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</si>
  <si>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</si>
  <si>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</si>
  <si>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</si>
  <si>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</si>
  <si>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</si>
  <si>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</si>
  <si>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</si>
  <si>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</si>
  <si>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</si>
  <si>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</si>
  <si>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</si>
  <si>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</si>
  <si>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</si>
  <si>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</si>
  <si>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</si>
  <si>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</si>
  <si>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</si>
  <si>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</si>
  <si>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</si>
  <si>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</si>
  <si>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</si>
  <si>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</si>
  <si>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</si>
  <si>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</si>
  <si>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</si>
  <si>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</si>
  <si>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</si>
  <si>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</si>
  <si>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</si>
  <si>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</si>
  <si>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</si>
  <si>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</si>
  <si>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</si>
  <si>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</si>
  <si>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</si>
  <si>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</si>
  <si>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</si>
  <si>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</si>
  <si>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</si>
  <si>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</si>
  <si>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</si>
  <si>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</si>
  <si>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</si>
  <si>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</si>
  <si>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</si>
  <si>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</si>
  <si>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</si>
  <si>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</si>
  <si>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</si>
  <si>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</si>
  <si>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</si>
  <si>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</si>
  <si>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</si>
  <si>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</si>
  <si>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</si>
  <si>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</si>
  <si>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</si>
  <si>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</si>
  <si>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</si>
  <si>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</si>
  <si>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</si>
  <si>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</si>
  <si>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</si>
  <si>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</si>
  <si>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</si>
  <si>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</si>
  <si>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</si>
  <si>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</si>
  <si>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</si>
  <si>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</si>
  <si>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</si>
  <si>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</si>
  <si>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</si>
  <si>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</si>
  <si>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</si>
  <si>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</si>
  <si>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</si>
  <si>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</si>
  <si>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</si>
  <si>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</si>
  <si>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</si>
  <si>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</si>
  <si>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</si>
  <si>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</si>
  <si>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</si>
  <si>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</si>
  <si>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</si>
  <si>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</si>
  <si>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</si>
  <si>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</si>
  <si>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</si>
  <si>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</si>
  <si>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</si>
  <si>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</si>
  <si>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</si>
  <si>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</si>
  <si>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</si>
  <si>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</si>
  <si>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</si>
  <si>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</si>
  <si>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</si>
  <si>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</si>
  <si>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</si>
  <si>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</si>
  <si>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</si>
  <si>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</si>
  <si>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</si>
  <si>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</si>
  <si>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</si>
  <si>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</si>
  <si>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</si>
  <si>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</si>
  <si>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</si>
  <si>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</si>
  <si>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</si>
  <si>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</si>
  <si>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</si>
  <si>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</si>
  <si>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</si>
  <si>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</si>
  <si>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</si>
  <si>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</si>
  <si>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</si>
  <si>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</si>
  <si>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</si>
  <si>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</si>
  <si>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</si>
  <si>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</si>
  <si>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</si>
  <si>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</si>
  <si>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</si>
  <si>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</si>
  <si>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</si>
  <si>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</si>
  <si>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</si>
  <si>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</si>
  <si>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</si>
  <si>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</si>
  <si>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</si>
  <si>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</si>
  <si>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</si>
  <si>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</si>
  <si>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</si>
  <si>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</si>
  <si>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</si>
  <si>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</si>
  <si>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</si>
  <si>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</si>
  <si>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</si>
  <si>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</si>
  <si>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</si>
  <si>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</si>
  <si>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</si>
  <si>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</si>
  <si>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</si>
  <si>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</si>
  <si>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</si>
  <si>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</si>
  <si>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</si>
  <si>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</si>
  <si>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</si>
  <si>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</si>
  <si>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</si>
  <si>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</si>
  <si>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</si>
  <si>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</si>
  <si>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</si>
  <si>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</si>
  <si>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</si>
  <si>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</si>
  <si>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</si>
  <si>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</si>
  <si>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</si>
  <si>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</si>
  <si>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</si>
  <si>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</si>
  <si>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</si>
  <si>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</si>
  <si>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</si>
  <si>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</si>
  <si>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</si>
  <si>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</si>
  <si>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</si>
  <si>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</si>
  <si>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</si>
  <si>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</si>
  <si>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</si>
  <si>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</si>
  <si>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</si>
  <si>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</si>
  <si>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</si>
  <si>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</si>
  <si>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</si>
  <si>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</si>
  <si>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</si>
  <si>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</si>
  <si>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</si>
  <si>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</si>
  <si>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</si>
  <si>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</si>
  <si>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</si>
  <si>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</si>
  <si>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</si>
  <si>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</si>
  <si>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</si>
  <si>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</si>
  <si>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</si>
  <si>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</si>
  <si>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</si>
  <si>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</si>
  <si>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</si>
  <si>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</si>
  <si>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</si>
  <si>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</si>
  <si>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</si>
  <si>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</si>
  <si>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</si>
  <si>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</si>
  <si>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</si>
  <si>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</si>
  <si>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</si>
  <si>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</si>
  <si>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</si>
  <si>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</si>
  <si>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</si>
  <si>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</si>
  <si>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</si>
  <si>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</si>
  <si>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</si>
  <si>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</si>
  <si>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</si>
  <si>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</si>
  <si>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</si>
  <si>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</si>
  <si>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</si>
  <si>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</si>
  <si>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</si>
  <si>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</si>
  <si>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</si>
  <si>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</si>
  <si>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</si>
  <si>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</si>
  <si>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</si>
  <si>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</si>
  <si>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</si>
  <si>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</si>
  <si>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</si>
  <si>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</si>
  <si>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</si>
  <si>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</si>
  <si>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</si>
  <si>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</si>
  <si>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</si>
  <si>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</si>
  <si>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</si>
  <si>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</si>
  <si>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</si>
  <si>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</si>
  <si>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</si>
  <si>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</si>
  <si>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</si>
  <si>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</si>
  <si>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</si>
  <si>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</si>
  <si>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</si>
  <si>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</si>
  <si>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</si>
  <si>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</si>
  <si>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</si>
  <si>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</si>
  <si>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</si>
  <si>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</si>
  <si>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</si>
  <si>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</si>
  <si>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</si>
  <si>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</si>
  <si>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</si>
  <si>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</si>
  <si>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</si>
  <si>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</si>
  <si>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</si>
  <si>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</si>
  <si>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</si>
  <si>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</si>
  <si>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</si>
  <si>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</si>
  <si>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</si>
  <si>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</si>
  <si>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</si>
  <si>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</si>
  <si>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</si>
  <si>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</si>
  <si>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</si>
  <si>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</si>
  <si>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</si>
  <si>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</si>
  <si>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</si>
  <si>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</si>
  <si>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</si>
  <si>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</si>
  <si>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</si>
  <si>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</si>
  <si>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</si>
  <si>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</si>
  <si>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</si>
  <si>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</si>
  <si>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</si>
  <si>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</si>
  <si>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</si>
  <si>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</si>
  <si>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</si>
  <si>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</si>
  <si>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</si>
  <si>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</si>
  <si>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</si>
  <si>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</si>
  <si>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</si>
  <si>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</si>
  <si>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</si>
  <si>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</si>
  <si>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</si>
  <si>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</si>
  <si>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</si>
  <si>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</si>
  <si>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</si>
  <si>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</si>
  <si>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</si>
  <si>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</si>
  <si>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</si>
  <si>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</si>
  <si>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</si>
  <si>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</si>
  <si>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</si>
  <si>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</si>
  <si>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</si>
  <si>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</si>
  <si>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</si>
  <si>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</si>
  <si>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</si>
  <si>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</si>
  <si>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</si>
  <si>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</si>
  <si>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</si>
  <si>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</si>
  <si>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</si>
  <si>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</si>
  <si>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</si>
  <si>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</si>
  <si>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</si>
  <si>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</si>
  <si>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</si>
  <si>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</si>
  <si>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</si>
  <si>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</si>
  <si>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</si>
  <si>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</si>
  <si>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</si>
  <si>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</si>
  <si>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</si>
  <si>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</si>
  <si>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</si>
  <si>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</si>
  <si>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</si>
  <si>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</si>
  <si>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</si>
  <si>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</si>
  <si>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</si>
  <si>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</si>
  <si>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</si>
  <si>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</si>
  <si>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</si>
  <si>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</si>
  <si>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</si>
  <si>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</si>
  <si>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</si>
  <si>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</si>
  <si>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</si>
  <si>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</si>
  <si>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</si>
  <si>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</si>
  <si>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</si>
  <si>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</si>
  <si>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</si>
  <si>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</si>
  <si>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</si>
  <si>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</si>
  <si>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</si>
  <si>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</si>
  <si>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</si>
  <si>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</si>
  <si>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</si>
  <si>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</si>
  <si>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</si>
  <si>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</si>
  <si>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</si>
  <si>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</si>
  <si>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</si>
  <si>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</si>
  <si>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</si>
  <si>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</si>
  <si>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</si>
  <si>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</si>
  <si>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</si>
  <si>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</si>
  <si>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</si>
  <si>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</si>
  <si>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</si>
  <si>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</si>
  <si>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</si>
  <si>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</si>
  <si>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</si>
  <si>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</si>
  <si>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</si>
  <si>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</si>
  <si>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</si>
  <si>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</si>
  <si>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</si>
  <si>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</si>
  <si>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</si>
  <si>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</si>
  <si>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</si>
  <si>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</si>
  <si>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</si>
  <si>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</si>
  <si>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</si>
  <si>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</si>
  <si>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</si>
  <si>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</si>
  <si>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</si>
  <si>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</si>
  <si>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</si>
  <si>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</si>
  <si>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</si>
  <si>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</si>
  <si>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</si>
  <si>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</si>
  <si>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</si>
  <si>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</si>
  <si>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</si>
  <si>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</si>
  <si>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</si>
  <si>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</si>
  <si>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</si>
  <si>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</si>
  <si>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</si>
  <si>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</si>
  <si>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</si>
  <si>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</si>
  <si>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</si>
  <si>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</si>
  <si>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</si>
  <si>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</si>
  <si>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</si>
  <si>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</si>
  <si>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</si>
  <si>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</si>
  <si>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</si>
  <si>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</si>
  <si>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</si>
  <si>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</si>
  <si>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</si>
  <si>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</si>
  <si>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</si>
  <si>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</si>
  <si>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</si>
  <si>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</si>
  <si>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</si>
  <si>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</si>
  <si>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</si>
  <si>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</si>
  <si>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</si>
  <si>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</si>
  <si>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</si>
  <si>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</si>
  <si>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</si>
  <si>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</si>
  <si>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</si>
  <si>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</si>
  <si>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</si>
  <si>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</si>
  <si>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</si>
  <si>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</si>
  <si>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</si>
  <si>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</si>
  <si>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</si>
  <si>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</si>
  <si>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</si>
  <si>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</si>
  <si>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</si>
  <si>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</si>
  <si>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</si>
  <si>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</si>
  <si>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</si>
  <si>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</si>
  <si>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</si>
  <si>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</si>
  <si>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</si>
  <si>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</si>
  <si>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</si>
  <si>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</si>
  <si>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</si>
  <si>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</si>
  <si>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</si>
  <si>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</si>
  <si>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</si>
  <si>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</si>
  <si>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</si>
  <si>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</si>
  <si>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</si>
  <si>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</si>
  <si>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</si>
  <si>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</si>
  <si>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</si>
  <si>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</si>
  <si>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</si>
  <si>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</si>
  <si>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</si>
  <si>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</si>
  <si>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</si>
  <si>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</si>
  <si>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</si>
  <si>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</si>
  <si>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</si>
  <si>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</si>
  <si>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</si>
  <si>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</si>
  <si>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</si>
  <si>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</si>
  <si>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</si>
  <si>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</si>
  <si>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</si>
  <si>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</si>
  <si>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</si>
  <si>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</si>
  <si>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</si>
  <si>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</si>
  <si>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</si>
  <si>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</si>
  <si>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</si>
  <si>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</si>
  <si>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</si>
  <si>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</si>
  <si>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</si>
  <si>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</si>
  <si>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</si>
  <si>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</si>
  <si>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</si>
  <si>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</si>
  <si>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</si>
  <si>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</si>
  <si>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</si>
  <si>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</si>
  <si>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</si>
  <si>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</si>
  <si>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</si>
  <si>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</si>
  <si>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</si>
  <si>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</si>
  <si>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</si>
  <si>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</si>
  <si>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</si>
  <si>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</si>
  <si>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</si>
  <si>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</si>
  <si>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</si>
  <si>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</si>
  <si>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</si>
  <si>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</si>
  <si>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</si>
  <si>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</si>
  <si>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</si>
  <si>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</si>
  <si>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</si>
  <si>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</si>
  <si>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</si>
  <si>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</si>
  <si>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</si>
  <si>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</si>
  <si>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</si>
  <si>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</si>
  <si>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</si>
  <si>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</si>
  <si>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</si>
  <si>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</si>
  <si>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</si>
  <si>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</si>
  <si>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</si>
  <si>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</si>
  <si>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</si>
  <si>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</si>
  <si>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</si>
  <si>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</si>
  <si>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</si>
  <si>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</si>
  <si>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</si>
  <si>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</si>
  <si>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</si>
  <si>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</si>
  <si>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</si>
  <si>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</si>
  <si>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</si>
  <si>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</si>
  <si>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</si>
  <si>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</si>
  <si>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</si>
  <si>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</si>
  <si>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</si>
  <si>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</si>
  <si>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</si>
  <si>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</si>
  <si>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</si>
  <si>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</si>
  <si>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</si>
  <si>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</si>
  <si>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</si>
  <si>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</si>
  <si>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</si>
  <si>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</si>
  <si>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</si>
  <si>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</si>
  <si>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</si>
  <si>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</si>
  <si>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</si>
  <si>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</si>
  <si>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</si>
  <si>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</si>
  <si>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</si>
  <si>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</si>
  <si>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</si>
  <si>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</si>
  <si>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</si>
  <si>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</si>
  <si>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</si>
  <si>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</si>
  <si>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</si>
  <si>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</si>
  <si>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</si>
  <si>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</si>
  <si>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</si>
  <si>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</si>
  <si>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</si>
  <si>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</si>
  <si>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</si>
  <si>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</si>
  <si>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</si>
  <si>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</si>
  <si>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</si>
  <si>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</si>
  <si>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</si>
  <si>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</si>
  <si>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</si>
  <si>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</si>
  <si>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</si>
  <si>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</si>
  <si>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</si>
  <si>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</si>
  <si>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</si>
  <si>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</si>
  <si>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</si>
  <si>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</si>
  <si>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</si>
  <si>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</si>
  <si>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</si>
  <si>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</si>
  <si>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</si>
  <si>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</si>
  <si>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</si>
  <si>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</si>
  <si>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</si>
  <si>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</si>
  <si>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</si>
  <si>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</si>
  <si>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</si>
  <si>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</si>
  <si>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</si>
  <si>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</si>
  <si>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</si>
  <si>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</si>
  <si>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</si>
  <si>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</si>
  <si>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</si>
  <si>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</si>
  <si>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</si>
  <si>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</si>
  <si>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</si>
  <si>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</si>
  <si>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</si>
  <si>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</si>
  <si>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</si>
  <si>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</si>
  <si>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</si>
  <si>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</si>
  <si>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</si>
  <si>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</si>
  <si>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</si>
  <si>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</si>
  <si>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</si>
  <si>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</si>
  <si>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</si>
  <si>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</si>
  <si>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</si>
  <si>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</si>
  <si>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</si>
  <si>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</si>
  <si>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</si>
  <si>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</si>
  <si>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</si>
  <si>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</si>
  <si>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</si>
  <si>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</si>
  <si>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</si>
  <si>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</si>
  <si>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</si>
  <si>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</si>
  <si>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</si>
  <si>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</si>
  <si>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</si>
  <si>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</si>
  <si>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</si>
  <si>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</si>
  <si>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</si>
  <si>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</si>
  <si>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</si>
  <si>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</si>
  <si>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</si>
  <si>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</si>
  <si>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</si>
  <si>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</si>
  <si>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</si>
  <si>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</si>
  <si>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</si>
  <si>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</si>
  <si>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</si>
  <si>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</si>
  <si>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</si>
  <si>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</si>
  <si>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</si>
  <si>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</si>
  <si>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</si>
  <si>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</si>
  <si>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</si>
  <si>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</si>
  <si>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</si>
  <si>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</si>
  <si>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</si>
  <si>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</si>
  <si>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</si>
  <si>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</si>
  <si>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</si>
  <si>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</si>
  <si>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</si>
  <si>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</si>
  <si>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</si>
  <si>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</si>
  <si>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</si>
  <si>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</si>
  <si>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</si>
  <si>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</si>
  <si>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</si>
  <si>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</si>
  <si>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</si>
  <si>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</si>
  <si>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</si>
  <si>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</si>
  <si>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</si>
  <si>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</si>
  <si>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</si>
  <si>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</si>
  <si>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</si>
  <si>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</si>
  <si>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</si>
  <si>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</si>
  <si>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</si>
  <si>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</si>
  <si>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</si>
  <si>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</si>
  <si>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</si>
  <si>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</si>
  <si>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</si>
  <si>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</si>
  <si>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</si>
  <si>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</si>
  <si>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</si>
  <si>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</si>
  <si>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</si>
  <si>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</si>
  <si>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</si>
  <si>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</si>
  <si>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</si>
  <si>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</si>
  <si>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</si>
  <si>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</si>
  <si>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</si>
  <si>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</si>
  <si>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</si>
  <si>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</si>
  <si>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</si>
  <si>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</si>
  <si>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</si>
  <si>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</si>
  <si>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</si>
  <si>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</si>
  <si>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</si>
  <si>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</si>
  <si>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</si>
  <si>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</si>
  <si>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</si>
  <si>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</si>
  <si>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</si>
  <si>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</si>
  <si>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</si>
  <si>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</si>
  <si>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</si>
  <si>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</si>
  <si>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</si>
  <si>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</si>
  <si>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</si>
  <si>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</si>
  <si>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</si>
  <si>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</si>
  <si>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</si>
  <si>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</si>
  <si>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</si>
  <si>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</si>
  <si>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</si>
  <si>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</si>
  <si>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</si>
  <si>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</si>
  <si>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</si>
  <si>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</si>
  <si>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</si>
  <si>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</si>
  <si>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</si>
  <si>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</si>
  <si>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</si>
  <si>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</si>
  <si>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</si>
  <si>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</si>
  <si>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</si>
  <si>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</si>
  <si>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</si>
  <si>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</si>
  <si>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</si>
  <si>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</si>
  <si>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</si>
  <si>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</si>
  <si>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</si>
  <si>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</si>
  <si>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</si>
  <si>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</si>
  <si>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</si>
  <si>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</si>
  <si>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</si>
  <si>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</si>
  <si>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</si>
  <si>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</si>
  <si>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</si>
  <si>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</si>
  <si>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</si>
  <si>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</si>
  <si>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</si>
  <si>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</si>
  <si>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</si>
  <si>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</si>
  <si>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</si>
  <si>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</si>
  <si>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</si>
  <si>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</si>
  <si>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</si>
  <si>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</si>
  <si>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</si>
  <si>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</si>
  <si>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</si>
  <si>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</si>
  <si>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</si>
  <si>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</si>
  <si>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</si>
  <si>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</si>
  <si>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</si>
  <si>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</si>
  <si>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</si>
  <si>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</si>
  <si>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</si>
  <si>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</si>
  <si>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</si>
  <si>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</si>
  <si>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</si>
  <si>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</si>
  <si>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</si>
  <si>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</si>
  <si>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</si>
  <si>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</si>
  <si>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</si>
  <si>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</si>
  <si>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</si>
  <si>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</si>
  <si>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</si>
  <si>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</si>
  <si>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</si>
  <si>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</si>
  <si>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</si>
  <si>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</si>
  <si>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</si>
  <si>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</si>
  <si>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</si>
  <si>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</si>
  <si>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</si>
  <si>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</si>
  <si>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</si>
  <si>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</si>
  <si>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</si>
  <si>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</si>
  <si>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</si>
  <si>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</si>
  <si>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</si>
  <si>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</si>
  <si>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</si>
  <si>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</si>
  <si>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</si>
  <si>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</si>
  <si>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</si>
  <si>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</si>
  <si>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</si>
  <si>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</si>
  <si>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</si>
  <si>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</si>
  <si>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</si>
  <si>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</si>
  <si>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</si>
  <si>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</si>
  <si>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</si>
  <si>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</si>
  <si>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</si>
  <si>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</si>
  <si>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</si>
  <si>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</si>
  <si>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</si>
  <si>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</si>
  <si>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</si>
  <si>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</si>
  <si>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</si>
  <si>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</si>
  <si>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</si>
  <si>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</si>
  <si>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</si>
  <si>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</si>
  <si>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</si>
  <si>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</si>
  <si>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</si>
  <si>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</si>
  <si>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</si>
  <si>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</si>
  <si>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</si>
  <si>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</si>
  <si>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</si>
  <si>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</si>
  <si>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</si>
  <si>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</si>
  <si>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</si>
  <si>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</si>
  <si>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</si>
  <si>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</si>
  <si>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</si>
  <si>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</si>
  <si>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</si>
  <si>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</si>
  <si>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</si>
  <si>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</si>
  <si>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</si>
  <si>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</si>
  <si>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</si>
  <si>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</si>
  <si>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</si>
  <si>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</si>
  <si>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</si>
  <si>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</si>
  <si>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</si>
  <si>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</si>
  <si>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</si>
  <si>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</si>
  <si>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</si>
  <si>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</si>
  <si>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</si>
  <si>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</si>
  <si>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</si>
  <si>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</si>
  <si>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</si>
  <si>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</si>
  <si>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</si>
  <si>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</si>
  <si>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</si>
  <si>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</si>
  <si>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</si>
  <si>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</si>
  <si>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</si>
  <si>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</si>
  <si>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</si>
  <si>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</si>
  <si>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</si>
  <si>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</si>
  <si>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</si>
  <si>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</si>
  <si>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</si>
  <si>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</si>
  <si>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</si>
  <si>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</si>
  <si>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</si>
  <si>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</si>
  <si>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</si>
  <si>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</si>
  <si>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</si>
  <si>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</si>
  <si>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</si>
  <si>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</si>
  <si>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</si>
  <si>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</si>
  <si>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</si>
  <si>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</si>
  <si>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</si>
  <si>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</si>
  <si>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</si>
  <si>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</si>
  <si>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</si>
  <si>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</si>
  <si>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</si>
  <si>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</si>
  <si>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</si>
  <si>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</si>
  <si>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</si>
  <si>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</si>
  <si>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</si>
  <si>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</si>
  <si>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</si>
  <si>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</si>
  <si>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</si>
  <si>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</si>
  <si>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</si>
  <si>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</si>
  <si>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</si>
  <si>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</si>
  <si>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</si>
  <si>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</si>
  <si>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</si>
  <si>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</si>
  <si>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</si>
  <si>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</si>
  <si>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</si>
  <si>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</si>
  <si>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</si>
  <si>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</si>
  <si>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</si>
  <si>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</si>
  <si>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</si>
  <si>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</si>
  <si>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</si>
  <si>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</si>
  <si>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</si>
  <si>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</si>
  <si>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</si>
  <si>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</si>
  <si>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</si>
  <si>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</si>
  <si>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</si>
  <si>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</si>
  <si>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</si>
  <si>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</si>
  <si>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</si>
  <si>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</si>
  <si>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</si>
  <si>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</si>
  <si>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</si>
  <si>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</si>
  <si>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</si>
  <si>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</si>
  <si>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</si>
  <si>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</si>
  <si>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</si>
  <si>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</si>
  <si>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</si>
  <si>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</si>
  <si>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</si>
  <si>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</si>
  <si>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</si>
  <si>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</si>
  <si>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</si>
  <si>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</si>
  <si>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</si>
  <si>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</si>
  <si>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</si>
  <si>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</si>
  <si>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</si>
  <si>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</si>
  <si>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</si>
  <si>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</si>
  <si>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</si>
  <si>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</si>
  <si>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</si>
  <si>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</si>
  <si>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</si>
  <si>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</si>
  <si>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</si>
  <si>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</si>
  <si>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</si>
  <si>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</si>
  <si>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</si>
  <si>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</si>
  <si>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</si>
  <si>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</si>
  <si>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</si>
  <si>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</si>
  <si>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</si>
  <si>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</si>
  <si>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</si>
  <si>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</si>
  <si>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</si>
  <si>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</si>
  <si>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</si>
  <si>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</si>
  <si>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</si>
  <si>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</si>
  <si>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</si>
  <si>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</si>
  <si>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</si>
  <si>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</si>
  <si>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</si>
  <si>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</si>
  <si>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</si>
  <si>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</si>
  <si>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</si>
  <si>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</si>
  <si>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</si>
  <si>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</si>
  <si>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</si>
  <si>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</si>
  <si>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</si>
  <si>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</si>
  <si>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</si>
  <si>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</si>
  <si>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</si>
  <si>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</si>
  <si>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</si>
  <si>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</si>
  <si>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</si>
  <si>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</si>
  <si>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</si>
  <si>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</si>
  <si>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</si>
  <si>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</si>
  <si>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</si>
  <si>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</si>
  <si>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</si>
  <si>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</si>
  <si>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</si>
  <si>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</si>
  <si>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</si>
  <si>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</si>
  <si>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</si>
  <si>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</si>
  <si>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</si>
  <si>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</si>
  <si>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</si>
  <si>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</si>
  <si>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</si>
  <si>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</si>
  <si>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</si>
  <si>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</si>
  <si>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</si>
  <si>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</si>
  <si>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</si>
  <si>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</si>
  <si>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</si>
  <si>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</si>
  <si>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</si>
  <si>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</si>
  <si>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</si>
  <si>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</si>
  <si>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</si>
  <si>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</si>
  <si>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</si>
  <si>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</si>
  <si>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</si>
  <si>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</si>
  <si>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</si>
  <si>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</si>
  <si>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</si>
  <si>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</si>
  <si>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</si>
  <si>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</si>
  <si>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</si>
  <si>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</si>
  <si>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</si>
  <si>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</si>
  <si>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</si>
  <si>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</si>
  <si>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</si>
  <si>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</si>
  <si>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</si>
  <si>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</si>
  <si>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</si>
  <si>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</si>
  <si>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</si>
  <si>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</si>
  <si>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</si>
  <si>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</si>
  <si>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</si>
  <si>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</si>
  <si>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</si>
  <si>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</si>
  <si>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</si>
  <si>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</si>
  <si>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</si>
  <si>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</si>
  <si>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</si>
  <si>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</si>
  <si>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</si>
  <si>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</si>
  <si>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</si>
  <si>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</si>
  <si>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</si>
  <si>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</si>
  <si>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</si>
  <si>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</si>
  <si>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</si>
  <si>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</si>
  <si>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</si>
  <si>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</si>
  <si>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</si>
  <si>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</si>
  <si>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</si>
  <si>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</si>
  <si>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</si>
  <si>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</si>
  <si>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</si>
  <si>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</si>
  <si>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</si>
  <si>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</si>
  <si>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</si>
  <si>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</si>
  <si>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</si>
  <si>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</si>
  <si>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</si>
  <si>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</si>
  <si>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</si>
  <si>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</si>
  <si>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</si>
  <si>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</si>
  <si>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</si>
  <si>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</si>
  <si>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</si>
  <si>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</si>
  <si>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</si>
  <si>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</si>
  <si>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</si>
  <si>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</si>
  <si>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</si>
  <si>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</si>
  <si>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</si>
  <si>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</si>
  <si>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</si>
  <si>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</si>
  <si>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</si>
  <si>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</si>
  <si>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</si>
  <si>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</si>
  <si>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</si>
  <si>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</si>
  <si>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</si>
  <si>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</si>
  <si>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</si>
  <si>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</si>
  <si>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</si>
  <si>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</si>
  <si>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</si>
  <si>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</si>
  <si>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</si>
  <si>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</si>
  <si>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</si>
  <si>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</si>
  <si>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</si>
  <si>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</si>
  <si>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</si>
  <si>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</si>
  <si>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</si>
  <si>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</si>
  <si>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</si>
  <si>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</si>
  <si>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</si>
  <si>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</si>
  <si>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</si>
  <si>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</si>
  <si>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</si>
  <si>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</si>
  <si>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</si>
  <si>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</si>
  <si>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</si>
  <si>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</si>
  <si>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</si>
  <si>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</si>
  <si>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</si>
  <si>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</si>
  <si>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</si>
  <si>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</si>
  <si>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</si>
  <si>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</si>
  <si>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</si>
  <si>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</si>
  <si>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</si>
  <si>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</si>
  <si>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</si>
  <si>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</si>
  <si>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</si>
  <si>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</si>
  <si>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</si>
  <si>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</si>
  <si>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</si>
  <si>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</si>
  <si>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</si>
  <si>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</si>
  <si>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</si>
  <si>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</si>
  <si>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</si>
  <si>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</si>
  <si>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</si>
  <si>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</si>
  <si>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</si>
  <si>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</si>
  <si>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</si>
  <si>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</si>
  <si>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</si>
  <si>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</si>
  <si>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</si>
  <si>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</si>
  <si>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</si>
  <si>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</si>
  <si>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</si>
  <si>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</si>
  <si>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</si>
  <si>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</si>
  <si>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</si>
  <si>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</si>
  <si>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</si>
  <si>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</si>
  <si>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</si>
  <si>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</si>
  <si>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</si>
  <si>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</si>
  <si>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</si>
  <si>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</si>
  <si>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</si>
  <si>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</si>
  <si>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</si>
  <si>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</si>
  <si>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</si>
  <si>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</si>
  <si>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</si>
  <si>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</si>
  <si>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</si>
  <si>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</si>
  <si>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</si>
  <si>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</si>
  <si>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</si>
  <si>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</si>
  <si>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</si>
  <si>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</si>
  <si>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</si>
  <si>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</si>
  <si>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</si>
  <si>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</si>
  <si>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</si>
  <si>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</si>
  <si>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</si>
  <si>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</si>
  <si>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</si>
  <si>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</si>
  <si>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</si>
  <si>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</si>
  <si>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</si>
  <si>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</si>
  <si>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</si>
  <si>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</si>
  <si>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</si>
  <si>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</si>
  <si>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</si>
  <si>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</si>
  <si>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</si>
  <si>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</si>
  <si>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</si>
  <si>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</si>
  <si>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</si>
  <si>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</si>
  <si>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</si>
  <si>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</si>
  <si>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</si>
  <si>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</si>
  <si>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</si>
  <si>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</si>
  <si>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</si>
  <si>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</si>
  <si>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</si>
  <si>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</si>
  <si>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</si>
  <si>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</si>
  <si>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</si>
  <si>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</si>
  <si>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</si>
  <si>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</si>
  <si>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</si>
  <si>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</si>
  <si>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</si>
  <si>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</si>
  <si>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</si>
  <si>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</si>
  <si>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</si>
  <si>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</si>
  <si>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</si>
  <si>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</si>
  <si>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</si>
  <si>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</si>
  <si>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</si>
  <si>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</si>
  <si>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</si>
  <si>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</si>
  <si>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</si>
  <si>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</si>
  <si>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</si>
  <si>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</si>
  <si>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</si>
  <si>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</si>
  <si>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</si>
  <si>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</si>
  <si>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</si>
  <si>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</si>
  <si>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</si>
  <si>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</si>
  <si>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</si>
  <si>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</si>
  <si>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</si>
  <si>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</si>
  <si>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</si>
  <si>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</si>
  <si>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</si>
  <si>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</si>
  <si>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</si>
  <si>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</si>
  <si>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</si>
  <si>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</si>
  <si>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</si>
  <si>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</si>
  <si>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</si>
  <si>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</si>
  <si>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</si>
  <si>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</si>
  <si>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</si>
  <si>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</si>
  <si>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</si>
  <si>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</si>
  <si>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</si>
  <si>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</si>
  <si>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</si>
  <si>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</si>
  <si>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</si>
  <si>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</si>
  <si>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</si>
  <si>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</si>
  <si>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</si>
  <si>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</si>
  <si>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</si>
  <si>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</si>
  <si>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</si>
  <si>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</si>
  <si>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</si>
  <si>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</si>
  <si>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</si>
  <si>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</si>
  <si>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</si>
  <si>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</si>
  <si>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</si>
  <si>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</si>
  <si>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</si>
  <si>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</si>
  <si>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</si>
  <si>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</si>
  <si>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</si>
  <si>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</si>
  <si>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</si>
  <si>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</si>
  <si>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</si>
  <si>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</si>
  <si>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</si>
  <si>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</si>
  <si>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</si>
  <si>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</si>
  <si>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</si>
  <si>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</si>
  <si>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</si>
  <si>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</si>
  <si>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</si>
  <si>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</si>
  <si>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</si>
  <si>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</si>
  <si>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</si>
  <si>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</si>
  <si>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</si>
  <si>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</si>
  <si>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</si>
  <si>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</si>
  <si>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</si>
  <si>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</si>
  <si>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</si>
  <si>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</si>
  <si>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</si>
  <si>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</si>
  <si>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</si>
  <si>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</si>
  <si>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</si>
  <si>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</si>
  <si>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</si>
  <si>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</si>
  <si>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</si>
  <si>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</si>
  <si>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</si>
  <si>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</si>
  <si>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</si>
  <si>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</si>
  <si>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</si>
  <si>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</si>
  <si>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</si>
  <si>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</si>
  <si>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</si>
  <si>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</si>
  <si>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</si>
  <si>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</si>
  <si>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</si>
  <si>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</si>
  <si>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</si>
  <si>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</si>
  <si>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</si>
  <si>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</si>
  <si>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</si>
  <si>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</si>
  <si>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</si>
  <si>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</si>
  <si>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</si>
  <si>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</si>
  <si>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</si>
  <si>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</si>
  <si>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</si>
  <si>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</si>
  <si>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</si>
  <si>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</si>
  <si>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</si>
  <si>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</si>
  <si>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</si>
  <si>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</si>
  <si>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</si>
  <si>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</si>
  <si>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</si>
  <si>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</si>
  <si>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</si>
  <si>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</si>
  <si>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</si>
  <si>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</si>
  <si>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</si>
  <si>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</si>
  <si>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</si>
  <si>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</si>
  <si>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</si>
  <si>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</si>
  <si>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</si>
  <si>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</si>
  <si>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</si>
  <si>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</si>
  <si>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</si>
  <si>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</si>
  <si>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</si>
  <si>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</si>
  <si>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</si>
  <si>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</si>
  <si>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</si>
  <si>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</si>
  <si>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</si>
  <si>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</si>
  <si>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</si>
  <si>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</si>
  <si>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</si>
  <si>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</si>
  <si>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</si>
  <si>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</si>
  <si>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</si>
  <si>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</si>
  <si>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</si>
  <si>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</si>
  <si>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</si>
  <si>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</si>
  <si>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</si>
  <si>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</si>
  <si>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</si>
  <si>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</si>
  <si>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</si>
  <si>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</si>
  <si>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</si>
  <si>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</si>
  <si>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</si>
  <si>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</si>
  <si>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</si>
  <si>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</si>
  <si>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</si>
  <si>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</si>
  <si>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</si>
  <si>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</si>
  <si>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</si>
  <si>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</si>
  <si>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</si>
  <si>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</si>
  <si>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</si>
  <si>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</si>
  <si>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</si>
  <si>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</si>
  <si>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</si>
  <si>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</si>
  <si>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</si>
  <si>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</si>
  <si>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</si>
  <si>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</si>
  <si>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</si>
  <si>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</si>
  <si>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</si>
  <si>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</si>
  <si>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</si>
  <si>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</si>
  <si>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</si>
  <si>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</si>
  <si>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</si>
  <si>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</si>
  <si>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</si>
  <si>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</si>
  <si>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</si>
  <si>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</si>
  <si>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</si>
  <si>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</si>
  <si>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</si>
  <si>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</si>
  <si>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</si>
  <si>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</si>
  <si>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</si>
  <si>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</si>
  <si>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</si>
  <si>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</si>
  <si>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</si>
  <si>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</si>
  <si>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</si>
  <si>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</si>
  <si>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</si>
  <si>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</si>
  <si>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</si>
  <si>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</si>
  <si>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</si>
  <si>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</si>
  <si>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</si>
  <si>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</si>
  <si>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</si>
  <si>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</si>
  <si>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</si>
  <si>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</si>
  <si>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</si>
  <si>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</si>
  <si>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</si>
  <si>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</si>
  <si>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</si>
  <si>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</si>
  <si>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</si>
  <si>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</si>
  <si>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</si>
  <si>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</si>
  <si>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</si>
  <si>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</si>
  <si>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</si>
  <si>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</si>
  <si>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</si>
  <si>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</si>
  <si>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</si>
  <si>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</si>
  <si>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</si>
  <si>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</si>
  <si>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</si>
  <si>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</si>
  <si>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</si>
  <si>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</si>
  <si>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</si>
  <si>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</si>
  <si>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</si>
  <si>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</si>
  <si>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</si>
  <si>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</si>
  <si>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</si>
  <si>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</si>
  <si>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</si>
  <si>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</si>
  <si>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</si>
  <si>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</si>
  <si>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</si>
  <si>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</si>
  <si>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</si>
  <si>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</si>
  <si>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</si>
  <si>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</si>
  <si>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</si>
  <si>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</si>
  <si>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</si>
  <si>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</si>
  <si>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</si>
  <si>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</si>
  <si>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</si>
  <si>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</si>
  <si>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</si>
  <si>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</si>
  <si>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</si>
  <si>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</si>
  <si>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</si>
  <si>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</si>
  <si>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</si>
  <si>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</si>
  <si>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</si>
  <si>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</si>
  <si>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</si>
  <si>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</si>
  <si>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</si>
  <si>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</si>
  <si>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</si>
  <si>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</si>
  <si>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</si>
  <si>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</si>
  <si>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</si>
  <si>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</si>
  <si>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</si>
  <si>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</si>
  <si>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</si>
  <si>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</si>
  <si>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</si>
  <si>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</si>
  <si>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</si>
  <si>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</si>
  <si>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</si>
  <si>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</si>
  <si>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</si>
  <si>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</si>
  <si>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</si>
  <si>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</si>
  <si>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</si>
  <si>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</si>
  <si>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</si>
  <si>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</si>
  <si>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</si>
  <si>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</si>
  <si>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</si>
  <si>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</si>
  <si>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</si>
  <si>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</si>
  <si>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</si>
  <si>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</si>
  <si>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</si>
  <si>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</si>
  <si>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</si>
  <si>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</si>
  <si>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</si>
  <si>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</si>
  <si>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</si>
  <si>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</si>
  <si>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</si>
  <si>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</si>
  <si>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</si>
  <si>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</si>
  <si>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</si>
  <si>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</si>
  <si>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</si>
  <si>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</si>
  <si>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</si>
  <si>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</si>
  <si>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</si>
  <si>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</si>
  <si>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</si>
  <si>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</si>
  <si>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</si>
  <si>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</si>
  <si>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</si>
  <si>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</si>
  <si>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</si>
  <si>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</si>
  <si>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</si>
  <si>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</si>
  <si>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</si>
  <si>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</si>
  <si>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</si>
  <si>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</si>
  <si>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</si>
  <si>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</si>
  <si>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</si>
  <si>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</si>
  <si>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</si>
  <si>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</si>
  <si>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</si>
  <si>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</si>
  <si>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</si>
  <si>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</si>
  <si>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</si>
  <si>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</si>
  <si>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</si>
  <si>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</si>
  <si>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</si>
  <si>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</si>
  <si>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</si>
  <si>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</si>
  <si>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</si>
  <si>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</si>
  <si>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</si>
  <si>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</si>
  <si>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</si>
  <si>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</si>
  <si>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</si>
  <si>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</si>
  <si>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</si>
  <si>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</si>
  <si>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</si>
  <si>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</si>
  <si>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</si>
  <si>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</si>
  <si>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</si>
  <si>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</si>
  <si>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</si>
  <si>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</si>
  <si>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</si>
  <si>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</si>
  <si>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</si>
  <si>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</si>
  <si>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</si>
  <si>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</si>
  <si>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</si>
  <si>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</si>
  <si>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</si>
  <si>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</si>
  <si>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</si>
  <si>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</si>
  <si>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</si>
  <si>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</si>
  <si>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</si>
  <si>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</si>
  <si>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</si>
  <si>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</si>
  <si>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</si>
  <si>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</si>
  <si>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</si>
  <si>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</si>
  <si>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</si>
  <si>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</si>
  <si>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</si>
  <si>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</si>
  <si>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</si>
  <si>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</si>
  <si>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</si>
  <si>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</si>
  <si>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</si>
  <si>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</si>
  <si>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</si>
  <si>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</si>
  <si>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</si>
  <si>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</si>
  <si>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</si>
  <si>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</si>
  <si>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</si>
  <si>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</si>
  <si>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</si>
  <si>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</si>
  <si>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</si>
  <si>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</si>
  <si>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</si>
  <si>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</si>
  <si>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</si>
  <si>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</si>
  <si>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</si>
  <si>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</si>
  <si>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</si>
  <si>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</si>
  <si>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</si>
  <si>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</si>
  <si>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</si>
  <si>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</si>
  <si>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</si>
  <si>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</si>
  <si>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</si>
  <si>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</si>
  <si>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</si>
  <si>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</si>
  <si>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</si>
  <si>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</si>
  <si>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</si>
  <si>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</si>
  <si>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</si>
  <si>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</si>
  <si>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</si>
  <si>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</si>
  <si>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</si>
  <si>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</si>
  <si>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</si>
  <si>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</si>
  <si>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</si>
  <si>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</si>
  <si>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</si>
  <si>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</si>
  <si>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</si>
  <si>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</si>
  <si>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</si>
  <si>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</si>
  <si>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</si>
  <si>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</si>
  <si>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</si>
  <si>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</si>
  <si>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</si>
  <si>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</si>
  <si>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</si>
  <si>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</si>
  <si>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</si>
  <si>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</si>
  <si>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</si>
  <si>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</si>
  <si>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</si>
  <si>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</si>
  <si>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</si>
  <si>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</si>
  <si>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</si>
  <si>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</si>
  <si>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</si>
  <si>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</si>
  <si>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</si>
  <si>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</si>
  <si>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</si>
  <si>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</si>
  <si>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</si>
  <si>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</si>
  <si>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</si>
  <si>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</si>
  <si>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</si>
  <si>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</si>
  <si>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</si>
  <si>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</si>
  <si>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</si>
  <si>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</si>
  <si>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</si>
  <si>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</si>
  <si>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</si>
  <si>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</si>
  <si>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</si>
  <si>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</si>
  <si>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</si>
  <si>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</si>
  <si>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</si>
  <si>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</si>
  <si>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</si>
  <si>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</si>
  <si>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</si>
  <si>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</si>
  <si>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</si>
  <si>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</si>
  <si>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</si>
  <si>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</si>
  <si>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</si>
  <si>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</si>
  <si>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</si>
  <si>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</si>
  <si>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</si>
  <si>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</si>
  <si>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</si>
  <si>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</si>
  <si>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</si>
  <si>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</si>
  <si>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</si>
  <si>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</si>
  <si>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</si>
  <si>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</si>
  <si>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</si>
  <si>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</si>
  <si>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</si>
  <si>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</si>
  <si>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</si>
  <si>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</si>
  <si>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</si>
  <si>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</si>
  <si>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</si>
  <si>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</si>
  <si>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</si>
  <si>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</si>
  <si>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</si>
  <si>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</si>
  <si>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</si>
  <si>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</si>
  <si>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</si>
  <si>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</si>
  <si>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</si>
  <si>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</si>
  <si>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</si>
  <si>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</si>
  <si>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</si>
  <si>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</si>
  <si>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</si>
  <si>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</si>
  <si>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</si>
  <si>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</si>
  <si>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</si>
  <si>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</si>
  <si>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</si>
  <si>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</si>
  <si>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</si>
  <si>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</si>
  <si>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</si>
  <si>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</si>
  <si>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</si>
  <si>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</si>
  <si>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</si>
  <si>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</si>
  <si>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</si>
  <si>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</si>
  <si>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</si>
  <si>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</si>
  <si>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</si>
  <si>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</si>
  <si>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</si>
  <si>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</si>
  <si>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</si>
  <si>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</si>
  <si>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</si>
  <si>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</si>
  <si>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</si>
  <si>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</si>
  <si>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</si>
  <si>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</si>
  <si>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</si>
  <si>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</si>
  <si>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</si>
  <si>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</si>
  <si>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</si>
  <si>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</si>
  <si>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</si>
  <si>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</si>
  <si>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</si>
  <si>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</si>
  <si>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</si>
  <si>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</si>
  <si>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</si>
  <si>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</si>
  <si>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</si>
  <si>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</si>
  <si>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</si>
  <si>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</si>
  <si>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</si>
  <si>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</si>
  <si>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</si>
  <si>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</si>
  <si>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</si>
  <si>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</si>
  <si>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</si>
  <si>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</si>
  <si>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</si>
  <si>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</si>
  <si>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</si>
  <si>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</si>
  <si>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</si>
  <si>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</si>
  <si>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</si>
  <si>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</si>
  <si>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</si>
  <si>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</si>
  <si>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</si>
  <si>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</si>
  <si>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</si>
  <si>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</si>
  <si>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</si>
  <si>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</si>
  <si>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</si>
  <si>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</si>
  <si>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</si>
  <si>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</si>
  <si>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</si>
  <si>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</si>
  <si>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</si>
  <si>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</si>
  <si>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</si>
  <si>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</si>
  <si>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</si>
  <si>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</si>
  <si>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</si>
  <si>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</si>
  <si>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</si>
  <si>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</si>
  <si>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</si>
  <si>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</si>
  <si>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</si>
  <si>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</si>
  <si>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</si>
  <si>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</si>
  <si>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</si>
  <si>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</si>
  <si>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</si>
  <si>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</si>
  <si>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</si>
  <si>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</si>
  <si>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</si>
  <si>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</si>
  <si>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</si>
  <si>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</si>
  <si>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</si>
  <si>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</si>
  <si>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</si>
  <si>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</si>
  <si>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</si>
  <si>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</si>
  <si>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</si>
  <si>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</si>
  <si>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</si>
  <si>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</si>
  <si>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</si>
  <si>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</si>
  <si>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</si>
  <si>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</si>
  <si>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</si>
  <si>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</si>
  <si>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</si>
  <si>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</si>
  <si>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</si>
  <si>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</si>
  <si>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</si>
  <si>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</si>
  <si>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</si>
  <si>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</si>
  <si>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</si>
  <si>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</si>
  <si>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</si>
  <si>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</si>
  <si>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</si>
  <si>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</si>
  <si>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</si>
  <si>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</si>
  <si>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</si>
  <si>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</si>
  <si>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</si>
  <si>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</si>
  <si>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</si>
  <si>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</si>
  <si>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</si>
  <si>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</si>
  <si>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</si>
  <si>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</si>
  <si>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</si>
  <si>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</si>
  <si>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</si>
  <si>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</si>
  <si>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</si>
  <si>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</si>
  <si>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</si>
  <si>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</si>
  <si>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</si>
  <si>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</si>
  <si>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</si>
  <si>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</si>
  <si>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</si>
  <si>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</si>
  <si>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</si>
  <si>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</si>
  <si>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</si>
  <si>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</si>
  <si>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</si>
  <si>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</si>
  <si>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</si>
  <si>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</si>
  <si>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</si>
  <si>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</si>
  <si>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</si>
  <si>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</si>
  <si>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</si>
  <si>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</si>
  <si>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</si>
  <si>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</si>
  <si>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</si>
  <si>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</si>
  <si>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</si>
  <si>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</si>
  <si>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</si>
  <si>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</si>
  <si>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</si>
  <si>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</si>
  <si>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</si>
  <si>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</si>
  <si>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</si>
  <si>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</si>
  <si>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</si>
  <si>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</si>
  <si>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</si>
  <si>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</si>
  <si>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</si>
  <si>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</si>
  <si>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</si>
  <si>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</si>
  <si>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</si>
  <si>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</si>
  <si>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</si>
  <si>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</si>
  <si>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</si>
  <si>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</si>
  <si>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</si>
  <si>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</si>
  <si>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</si>
  <si>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</si>
  <si>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</si>
  <si>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</si>
  <si>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</si>
  <si>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</si>
  <si>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</si>
  <si>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</si>
  <si>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</si>
  <si>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</si>
  <si>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</si>
  <si>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</si>
  <si>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</si>
  <si>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</si>
  <si>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</si>
  <si>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</si>
  <si>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</si>
  <si>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</si>
  <si>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</si>
  <si>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</si>
  <si>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</si>
  <si>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</si>
  <si>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</si>
  <si>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</si>
  <si>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</si>
  <si>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</si>
  <si>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</si>
  <si>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</si>
  <si>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</si>
  <si>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</si>
  <si>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</si>
  <si>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</si>
  <si>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</si>
  <si>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</si>
  <si>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</si>
  <si>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</si>
  <si>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</si>
  <si>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</si>
  <si>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</si>
  <si>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</si>
  <si>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</si>
  <si>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</si>
  <si>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</si>
  <si>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</si>
  <si>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</si>
  <si>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</si>
  <si>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</si>
  <si>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</si>
  <si>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</si>
  <si>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</si>
  <si>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</si>
  <si>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</si>
  <si>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</si>
  <si>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</si>
  <si>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</si>
  <si>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</si>
  <si>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</si>
  <si>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</si>
  <si>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</si>
  <si>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</si>
  <si>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</si>
  <si>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</si>
  <si>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</si>
  <si>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</si>
  <si>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</si>
  <si>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</si>
  <si>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</si>
  <si>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</si>
  <si>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</si>
  <si>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</si>
  <si>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</si>
  <si>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</si>
  <si>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</si>
  <si>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</si>
  <si>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</si>
  <si>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</si>
  <si>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</si>
  <si>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</si>
  <si>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</si>
  <si>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</si>
  <si>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</si>
  <si>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</si>
  <si>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</si>
  <si>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</si>
  <si>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</si>
  <si>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</si>
  <si>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</si>
  <si>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</si>
  <si>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</si>
  <si>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</si>
  <si>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</si>
  <si>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</si>
  <si>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</si>
  <si>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</si>
  <si>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</si>
  <si>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</si>
  <si>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</si>
  <si>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</si>
  <si>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</si>
  <si>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</si>
  <si>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</si>
  <si>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</si>
  <si>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</si>
  <si>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</si>
  <si>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</si>
  <si>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</si>
  <si>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</si>
  <si>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</si>
  <si>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</si>
  <si>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</si>
  <si>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</si>
  <si>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</si>
  <si>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</si>
  <si>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</si>
  <si>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</si>
  <si>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</si>
  <si>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</si>
  <si>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</si>
  <si>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</si>
  <si>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</si>
  <si>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</si>
  <si>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</si>
  <si>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</si>
  <si>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</si>
  <si>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</si>
  <si>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</si>
  <si>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</si>
  <si>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</si>
  <si>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</si>
  <si>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</si>
  <si>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</si>
  <si>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</si>
  <si>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</si>
  <si>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</si>
  <si>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</si>
  <si>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</si>
  <si>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</si>
  <si>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</si>
  <si>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</si>
  <si>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</si>
  <si>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</si>
  <si>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</si>
  <si>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</si>
  <si>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</si>
  <si>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</si>
  <si>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</si>
  <si>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</si>
  <si>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</si>
  <si>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</si>
  <si>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</si>
  <si>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</si>
  <si>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</si>
  <si>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</si>
  <si>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</si>
  <si>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</si>
  <si>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</si>
  <si>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</si>
  <si>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</si>
  <si>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</si>
  <si>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</si>
  <si>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</si>
  <si>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</si>
  <si>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</si>
  <si>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</si>
  <si>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</si>
  <si>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</si>
  <si>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</si>
  <si>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</si>
  <si>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</si>
  <si>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</si>
  <si>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</si>
  <si>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</si>
  <si>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</si>
  <si>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</si>
  <si>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</si>
  <si>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</si>
  <si>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</si>
  <si>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</si>
  <si>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</si>
  <si>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</si>
  <si>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</si>
  <si>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</si>
  <si>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</si>
  <si>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</si>
  <si>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</si>
  <si>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</si>
  <si>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</si>
  <si>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</si>
  <si>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</si>
  <si>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</si>
  <si>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</si>
  <si>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</si>
  <si>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</si>
  <si>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</si>
  <si>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</si>
  <si>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</si>
  <si>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</si>
  <si>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</si>
  <si>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</si>
  <si>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</si>
  <si>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</si>
  <si>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</si>
  <si>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</si>
  <si>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</si>
  <si>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</si>
  <si>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</si>
  <si>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</si>
  <si>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</si>
  <si>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</si>
  <si>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</si>
  <si>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</si>
  <si>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</si>
  <si>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</si>
  <si>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</si>
  <si>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</si>
  <si>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</si>
  <si>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</si>
  <si>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</si>
  <si>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</si>
  <si>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</si>
  <si>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</si>
  <si>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</si>
  <si>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</si>
  <si>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</si>
  <si>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</si>
  <si>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</si>
  <si>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</si>
  <si>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</si>
  <si>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</si>
  <si>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</si>
  <si>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</si>
  <si>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</si>
  <si>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</si>
  <si>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</si>
  <si>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</si>
  <si>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</si>
  <si>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</si>
  <si>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</si>
  <si>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</si>
  <si>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</si>
  <si>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</si>
  <si>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</si>
  <si>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</si>
  <si>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</si>
  <si>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</si>
  <si>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</si>
  <si>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</si>
  <si>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</si>
  <si>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</si>
  <si>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</si>
  <si>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</si>
  <si>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</si>
  <si>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</si>
  <si>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</si>
  <si>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</si>
  <si>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</si>
  <si>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</si>
  <si>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</si>
  <si>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</si>
  <si>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</si>
  <si>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</si>
  <si>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</si>
  <si>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</si>
  <si>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</si>
  <si>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</si>
  <si>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</si>
  <si>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</si>
  <si>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</si>
  <si>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</si>
  <si>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</si>
  <si>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</si>
  <si>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</si>
  <si>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</si>
  <si>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</si>
  <si>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</si>
  <si>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</si>
  <si>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</si>
  <si>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</si>
  <si>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</si>
  <si>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</si>
  <si>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</si>
  <si>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</si>
  <si>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</si>
  <si>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</si>
  <si>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</si>
  <si>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</si>
  <si>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</si>
  <si>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</si>
  <si>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</si>
  <si>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</si>
  <si>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</si>
  <si>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</si>
  <si>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</si>
  <si>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</si>
  <si>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</si>
  <si>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</si>
  <si>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</si>
  <si>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</si>
  <si>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</si>
  <si>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</si>
  <si>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</si>
  <si>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</si>
  <si>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</si>
  <si>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</si>
  <si>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</si>
  <si>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</si>
  <si>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</si>
  <si>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</si>
  <si>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</si>
  <si>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</si>
  <si>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</si>
  <si>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</si>
  <si>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</si>
  <si>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</si>
  <si>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</si>
  <si>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</si>
  <si>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</si>
  <si>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</si>
  <si>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</si>
  <si>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</si>
  <si>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</si>
  <si>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</si>
  <si>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</si>
  <si>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</si>
  <si>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</si>
  <si>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</si>
  <si>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</si>
  <si>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</si>
  <si>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</si>
  <si>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</si>
  <si>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</si>
  <si>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</si>
  <si>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</si>
  <si>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</si>
  <si>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</si>
  <si>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</si>
  <si>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</si>
  <si>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</si>
  <si>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</si>
  <si>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</si>
  <si>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</si>
  <si>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</si>
  <si>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</si>
  <si>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</si>
  <si>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</si>
  <si>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</si>
  <si>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</si>
  <si>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</si>
  <si>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</si>
  <si>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</si>
  <si>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</si>
  <si>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</si>
  <si>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</si>
  <si>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</si>
  <si>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</si>
  <si>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</si>
  <si>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</si>
  <si>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</si>
  <si>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</si>
  <si>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</si>
  <si>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</si>
  <si>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</si>
  <si>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</si>
  <si>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</si>
  <si>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</si>
  <si>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</si>
  <si>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</si>
  <si>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</si>
  <si>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</si>
  <si>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</si>
  <si>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</si>
  <si>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</si>
  <si>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</si>
  <si>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</si>
  <si>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</si>
  <si>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</si>
  <si>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</si>
  <si>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</si>
  <si>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</si>
  <si>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</si>
  <si>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</si>
  <si>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</si>
  <si>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</si>
  <si>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</si>
  <si>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</si>
  <si>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</si>
  <si>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</si>
  <si>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</si>
  <si>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</si>
  <si>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</si>
  <si>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</si>
  <si>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</si>
  <si>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</si>
  <si>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</si>
  <si>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</si>
  <si>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</si>
  <si>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</si>
  <si>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</si>
  <si>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</si>
  <si>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</si>
  <si>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</si>
  <si>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</si>
  <si>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</si>
  <si>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</si>
  <si>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</si>
  <si>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</si>
  <si>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</si>
  <si>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</si>
  <si>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</si>
  <si>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</si>
  <si>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</si>
  <si>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</si>
  <si>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</si>
  <si>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</si>
  <si>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</si>
  <si>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</si>
  <si>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</si>
  <si>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</si>
  <si>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</si>
  <si>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</si>
  <si>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</si>
  <si>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</si>
  <si>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</si>
  <si>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</si>
  <si>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</si>
  <si>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</si>
  <si>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</si>
  <si>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</si>
  <si>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</si>
  <si>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</si>
  <si>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</si>
  <si>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</si>
  <si>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</si>
  <si>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</si>
  <si>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</si>
  <si>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</si>
  <si>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</si>
  <si>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</si>
  <si>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</si>
  <si>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</si>
  <si>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</si>
  <si>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</si>
  <si>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</si>
  <si>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</si>
  <si>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</si>
  <si>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</si>
  <si>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</si>
  <si>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</si>
  <si>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</si>
  <si>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</si>
  <si>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</si>
  <si>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</si>
  <si>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</si>
  <si>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</si>
  <si>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</si>
  <si>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</si>
  <si>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</si>
  <si>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</si>
  <si>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</si>
  <si>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</si>
  <si>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</si>
  <si>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</si>
  <si>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</si>
  <si>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</si>
  <si>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</si>
  <si>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</si>
  <si>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</si>
  <si>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</si>
  <si>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</si>
  <si>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</si>
  <si>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</si>
  <si>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</si>
  <si>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</si>
  <si>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</si>
  <si>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</si>
  <si>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</si>
  <si>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</si>
  <si>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</si>
  <si>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</si>
  <si>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</si>
  <si>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</si>
  <si>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</si>
  <si>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</si>
  <si>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</si>
  <si>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</si>
  <si>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</si>
  <si>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</si>
  <si>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</si>
  <si>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</si>
  <si>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</si>
  <si>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</si>
  <si>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</si>
  <si>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</si>
  <si>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</si>
  <si>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</si>
  <si>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</si>
  <si>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</si>
  <si>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</si>
  <si>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</si>
  <si>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</si>
  <si>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</si>
  <si>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</si>
  <si>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</si>
  <si>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</si>
  <si>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</si>
  <si>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</si>
  <si>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</si>
  <si>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</si>
  <si>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</si>
  <si>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</si>
  <si>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</si>
  <si>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</si>
  <si>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</si>
  <si>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</si>
  <si>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</si>
  <si>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</si>
  <si>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</si>
  <si>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</si>
  <si>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</si>
  <si>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</si>
  <si>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</si>
  <si>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</si>
  <si>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</si>
  <si>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</si>
  <si>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</si>
  <si>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</si>
  <si>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</si>
  <si>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</si>
  <si>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</si>
  <si>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</si>
  <si>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</si>
  <si>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</si>
  <si>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</si>
  <si>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</si>
  <si>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</si>
  <si>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</si>
  <si>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</si>
  <si>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</si>
  <si>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</si>
  <si>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</si>
  <si>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</si>
  <si>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</si>
  <si>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</si>
  <si>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</si>
  <si>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</si>
  <si>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</si>
  <si>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</si>
  <si>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</si>
  <si>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</si>
  <si>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</si>
  <si>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</si>
  <si>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</si>
  <si>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</si>
  <si>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</si>
  <si>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</si>
  <si>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</si>
  <si>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</si>
  <si>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</si>
  <si>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</si>
  <si>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</si>
  <si>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</si>
  <si>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</si>
  <si>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</si>
  <si>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</si>
  <si>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</si>
  <si>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</si>
  <si>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</si>
  <si>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</si>
  <si>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</si>
  <si>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</si>
  <si>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</si>
  <si>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</si>
  <si>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</si>
  <si>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</si>
  <si>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</si>
  <si>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</si>
  <si>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</si>
  <si>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</si>
  <si>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</si>
  <si>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</si>
  <si>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</si>
  <si>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</si>
  <si>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</si>
  <si>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</si>
  <si>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</si>
  <si>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</si>
  <si>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</si>
  <si>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</si>
  <si>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</si>
  <si>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</si>
  <si>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</si>
  <si>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</si>
  <si>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</si>
  <si>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</si>
  <si>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</si>
  <si>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</si>
  <si>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</si>
  <si>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</si>
  <si>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</si>
  <si>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</si>
  <si>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</si>
  <si>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</si>
  <si>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</si>
  <si>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</si>
  <si>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</si>
  <si>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</si>
  <si>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</si>
  <si>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</si>
  <si>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</si>
  <si>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</si>
  <si>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</si>
  <si>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</si>
  <si>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</si>
  <si>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</si>
  <si>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</si>
  <si>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</si>
  <si>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</si>
  <si>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</si>
  <si>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</si>
  <si>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</si>
  <si>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</si>
  <si>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</si>
  <si>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</si>
  <si>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</si>
  <si>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</si>
  <si>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</si>
  <si>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</si>
  <si>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</si>
  <si>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</si>
  <si>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</si>
  <si>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</si>
  <si>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</si>
  <si>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</si>
  <si>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</si>
  <si>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</si>
  <si>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</si>
  <si>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</si>
  <si>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</si>
  <si>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</si>
  <si>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</si>
  <si>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</si>
  <si>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</si>
  <si>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</si>
  <si>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</si>
  <si>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</si>
  <si>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</si>
  <si>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</si>
  <si>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</si>
  <si>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</si>
  <si>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</si>
  <si>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</si>
  <si>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</si>
  <si>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</si>
  <si>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</si>
  <si>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</si>
  <si>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</si>
  <si>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</si>
  <si>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</si>
  <si>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</si>
  <si>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</si>
  <si>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</si>
  <si>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</si>
  <si>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</si>
  <si>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</si>
  <si>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</si>
  <si>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</si>
  <si>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</si>
  <si>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</si>
  <si>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</si>
  <si>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</si>
  <si>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</si>
  <si>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</si>
  <si>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</si>
  <si>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</si>
  <si>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</si>
  <si>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</si>
  <si>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</si>
  <si>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</si>
  <si>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</si>
  <si>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</si>
  <si>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</si>
  <si>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</si>
  <si>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</si>
  <si>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</si>
  <si>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</si>
  <si>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</si>
  <si>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</si>
  <si>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</si>
  <si>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</si>
  <si>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</si>
  <si>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</si>
  <si>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</si>
  <si>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</si>
  <si>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</si>
  <si>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</si>
  <si>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</si>
  <si>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</si>
  <si>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</si>
  <si>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</si>
  <si>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</si>
  <si>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</si>
  <si>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</si>
  <si>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</si>
  <si>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</si>
  <si>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</si>
  <si>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</si>
  <si>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</si>
  <si>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</si>
  <si>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</si>
  <si>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</si>
  <si>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</si>
  <si>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</si>
  <si>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</si>
  <si>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</si>
  <si>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</si>
  <si>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</si>
  <si>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</si>
  <si>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</si>
  <si>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</si>
  <si>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</si>
  <si>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</si>
  <si>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</si>
  <si>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</si>
  <si>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</si>
  <si>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</si>
  <si>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</si>
  <si>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</si>
  <si>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</si>
  <si>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</si>
  <si>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</si>
  <si>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</si>
  <si>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</si>
  <si>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</si>
  <si>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</si>
  <si>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</si>
  <si>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</si>
  <si>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</si>
  <si>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</si>
  <si>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</si>
  <si>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</si>
  <si>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</si>
  <si>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</si>
  <si>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</si>
  <si>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</si>
  <si>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</si>
  <si>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</si>
  <si>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</si>
  <si>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</si>
  <si>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</si>
  <si>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</si>
  <si>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</si>
  <si>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</si>
  <si>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</si>
  <si>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</si>
  <si>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</si>
  <si>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</si>
  <si>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</si>
  <si>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</si>
  <si>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</si>
  <si>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</si>
  <si>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</si>
  <si>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</si>
  <si>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</si>
  <si>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</si>
  <si>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</si>
  <si>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</si>
  <si>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</si>
  <si>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</si>
  <si>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</si>
  <si>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</si>
  <si>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</si>
  <si>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</si>
  <si>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</si>
  <si>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</si>
  <si>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</si>
  <si>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</si>
  <si>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</si>
  <si>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</si>
  <si>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</si>
  <si>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</si>
  <si>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</si>
  <si>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</si>
  <si>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</si>
  <si>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</si>
  <si>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</si>
  <si>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</si>
  <si>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</si>
  <si>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</si>
  <si>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</si>
  <si>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</si>
  <si>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</si>
  <si>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</si>
  <si>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</si>
  <si>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</si>
  <si>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</si>
  <si>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</si>
  <si>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</si>
  <si>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</si>
  <si>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</si>
  <si>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</si>
  <si>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</si>
  <si>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</si>
  <si>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</si>
  <si>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</si>
  <si>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</si>
  <si>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</si>
  <si>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</si>
  <si>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</si>
  <si>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</si>
  <si>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</si>
  <si>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</si>
  <si>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</si>
  <si>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</si>
  <si>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</si>
  <si>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</si>
  <si>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</si>
  <si>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</si>
  <si>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</si>
  <si>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</si>
  <si>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</si>
  <si>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</si>
  <si>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</si>
  <si>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</si>
  <si>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</si>
  <si>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</si>
  <si>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</si>
  <si>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</si>
  <si>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</si>
  <si>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</si>
  <si>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</si>
  <si>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</si>
  <si>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</si>
  <si>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</si>
  <si>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</si>
  <si>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</si>
  <si>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</si>
  <si>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</si>
  <si>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</si>
  <si>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</si>
  <si>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</si>
  <si>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</si>
  <si>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</si>
  <si>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</si>
  <si>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</si>
  <si>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</si>
  <si>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</si>
  <si>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</si>
  <si>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</si>
  <si>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</si>
  <si>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</si>
  <si>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</si>
  <si>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</si>
  <si>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</si>
  <si>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</si>
  <si>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</si>
  <si>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</si>
  <si>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</si>
  <si>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</si>
  <si>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</si>
  <si>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</si>
  <si>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</si>
  <si>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</si>
  <si>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</si>
  <si>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</si>
  <si>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</si>
  <si>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</si>
  <si>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</si>
  <si>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</si>
  <si>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</si>
  <si>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</si>
  <si>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</si>
  <si>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</si>
  <si>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</si>
  <si>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</si>
  <si>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</si>
  <si>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</si>
  <si>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</si>
  <si>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</si>
  <si>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</si>
  <si>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</si>
  <si>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</si>
  <si>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</si>
  <si>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</si>
  <si>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</si>
  <si>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</si>
  <si>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</si>
  <si>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</si>
  <si>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</si>
  <si>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</si>
  <si>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</si>
  <si>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</si>
  <si>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</si>
  <si>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</si>
  <si>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</si>
  <si>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</si>
  <si>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</si>
  <si>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</si>
  <si>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</si>
  <si>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</si>
  <si>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</si>
  <si>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</si>
  <si>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</si>
  <si>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</si>
  <si>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</si>
  <si>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</si>
  <si>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</si>
  <si>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</si>
  <si>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</si>
  <si>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</si>
  <si>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</si>
  <si>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</si>
  <si>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</si>
  <si>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</si>
  <si>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</si>
  <si>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</si>
  <si>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</si>
  <si>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</si>
  <si>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</si>
  <si>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</si>
  <si>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</si>
  <si>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</si>
  <si>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</si>
  <si>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</si>
  <si>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</si>
  <si>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</si>
  <si>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</si>
  <si>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</si>
  <si>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</si>
  <si>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</si>
  <si>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</si>
  <si>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</si>
  <si>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</si>
  <si>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</si>
  <si>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</si>
  <si>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</si>
  <si>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</si>
  <si>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</si>
  <si>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</si>
  <si>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</si>
  <si>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</si>
  <si>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</si>
  <si>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</si>
  <si>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</si>
  <si>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</si>
  <si>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</si>
  <si>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</si>
  <si>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</si>
  <si>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</si>
  <si>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</si>
  <si>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</si>
  <si>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</si>
  <si>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</si>
  <si>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</si>
  <si>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</si>
  <si>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</si>
  <si>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</si>
  <si>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</si>
  <si>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</si>
  <si>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</si>
  <si>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</si>
  <si>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</si>
  <si>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</si>
  <si>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</si>
  <si>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</si>
  <si>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</si>
  <si>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</si>
  <si>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</si>
  <si>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</si>
  <si>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</si>
  <si>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</si>
  <si>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</si>
  <si>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</si>
  <si>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</si>
  <si>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</si>
  <si>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</si>
  <si>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</si>
  <si>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</si>
  <si>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</si>
  <si>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</si>
  <si>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</si>
  <si>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</si>
  <si>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</si>
  <si>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</si>
  <si>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</si>
  <si>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</si>
  <si>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</si>
  <si>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</si>
  <si>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</si>
  <si>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</si>
  <si>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</si>
  <si>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</si>
  <si>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</si>
  <si>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</si>
  <si>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</si>
  <si>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</si>
  <si>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</si>
  <si>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</si>
  <si>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</si>
  <si>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</si>
  <si>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</si>
  <si>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</si>
  <si>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</si>
  <si>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</si>
  <si>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</si>
  <si>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</si>
  <si>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</si>
  <si>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</si>
  <si>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</si>
  <si>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</si>
  <si>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</si>
  <si>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</si>
  <si>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</si>
  <si>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</si>
  <si>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</si>
  <si>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</si>
  <si>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</si>
  <si>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</si>
  <si>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</si>
  <si>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</si>
  <si>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</si>
  <si>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</si>
  <si>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</si>
  <si>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</si>
  <si>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</si>
  <si>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</si>
  <si>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</si>
  <si>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</si>
  <si>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</si>
  <si>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</si>
  <si>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</si>
  <si>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</si>
  <si>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</si>
  <si>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</si>
  <si>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</si>
  <si>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</si>
  <si>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</si>
  <si>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</si>
  <si>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</si>
  <si>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</si>
  <si>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</si>
  <si>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</si>
  <si>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</si>
  <si>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</si>
  <si>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</si>
  <si>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</si>
  <si>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</si>
  <si>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</si>
  <si>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</si>
  <si>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</si>
  <si>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</si>
  <si>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</si>
  <si>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</si>
  <si>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</si>
  <si>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</si>
  <si>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</si>
  <si>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</si>
  <si>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</si>
  <si>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</si>
  <si>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</si>
  <si>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</si>
  <si>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</si>
  <si>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</si>
  <si>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</si>
  <si>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</si>
  <si>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</si>
  <si>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</si>
  <si>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</si>
  <si>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</si>
  <si>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</si>
  <si>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</si>
  <si>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</si>
  <si>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</si>
  <si>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</si>
  <si>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</si>
  <si>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</si>
  <si>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</si>
  <si>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</si>
  <si>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</si>
  <si>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</si>
  <si>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</si>
  <si>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</si>
  <si>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</si>
  <si>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</si>
  <si>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</si>
  <si>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</si>
  <si>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</si>
  <si>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</si>
  <si>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</si>
  <si>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</si>
  <si>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</si>
  <si>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</si>
  <si>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</si>
  <si>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</si>
  <si>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</si>
  <si>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</si>
  <si>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</si>
  <si>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</si>
  <si>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</si>
  <si>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</si>
  <si>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</si>
  <si>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</si>
  <si>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</si>
  <si>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</si>
  <si>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</si>
  <si>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</si>
  <si>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</si>
  <si>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</si>
  <si>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</si>
  <si>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</si>
  <si>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</si>
  <si>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</si>
  <si>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</si>
  <si>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</si>
  <si>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</si>
  <si>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</si>
  <si>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</si>
  <si>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</si>
  <si>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</si>
  <si>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</si>
  <si>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</si>
  <si>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</si>
  <si>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</si>
  <si>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</si>
  <si>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</si>
  <si>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</si>
  <si>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</si>
  <si>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</si>
  <si>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</si>
  <si>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</si>
  <si>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</si>
  <si>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</si>
  <si>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</si>
  <si>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</si>
  <si>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</si>
  <si>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</si>
  <si>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</si>
  <si>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</si>
  <si>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</si>
  <si>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</si>
  <si>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</si>
  <si>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</si>
  <si>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</si>
  <si>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</si>
  <si>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</si>
  <si>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</si>
  <si>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</si>
  <si>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</si>
  <si>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</si>
  <si>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</si>
  <si>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</si>
  <si>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</si>
  <si>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</si>
  <si>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</si>
  <si>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</si>
  <si>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</si>
  <si>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</si>
  <si>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</si>
  <si>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</si>
  <si>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</si>
  <si>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</si>
  <si>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</si>
  <si>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</si>
  <si>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</si>
  <si>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</si>
  <si>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</si>
  <si>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</si>
  <si>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</si>
  <si>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</si>
  <si>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</si>
  <si>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</si>
  <si>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</si>
  <si>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</si>
  <si>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</si>
  <si>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</si>
  <si>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</si>
  <si>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</si>
  <si>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</si>
  <si>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</si>
  <si>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</si>
  <si>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</si>
  <si>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</si>
  <si>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</si>
  <si>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</si>
  <si>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</si>
  <si>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</si>
  <si>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</si>
  <si>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</si>
  <si>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</si>
  <si>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</si>
  <si>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</si>
  <si>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</si>
  <si>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</si>
  <si>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</si>
  <si>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</si>
  <si>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</si>
  <si>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</si>
  <si>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</si>
  <si>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</si>
  <si>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</si>
  <si>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</si>
  <si>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</si>
  <si>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</si>
  <si>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</si>
  <si>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</si>
  <si>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</si>
  <si>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</si>
  <si>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</si>
  <si>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</si>
  <si>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</si>
  <si>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</si>
  <si>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</si>
  <si>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</si>
  <si>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</si>
  <si>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</si>
  <si>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</si>
  <si>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</si>
  <si>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</si>
  <si>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</si>
  <si>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</si>
  <si>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</si>
  <si>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</si>
  <si>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</si>
  <si>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</si>
  <si>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</si>
  <si>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</si>
  <si>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</si>
  <si>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</si>
  <si>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</si>
  <si>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</si>
  <si>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</si>
  <si>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</si>
  <si>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</si>
  <si>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</si>
  <si>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</si>
  <si>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</si>
  <si>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</si>
  <si>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</si>
  <si>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</si>
  <si>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</si>
  <si>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</si>
  <si>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</si>
  <si>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</si>
  <si>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</si>
  <si>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</si>
  <si>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</si>
  <si>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</si>
  <si>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</si>
  <si>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</si>
  <si>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</si>
  <si>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</si>
  <si>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</si>
  <si>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</si>
  <si>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</si>
  <si>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</si>
  <si>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</si>
  <si>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</si>
  <si>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</si>
  <si>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</si>
  <si>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</si>
  <si>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</si>
  <si>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</si>
  <si>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</si>
  <si>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</si>
  <si>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</si>
  <si>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</si>
  <si>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</si>
  <si>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</si>
  <si>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</si>
  <si>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</si>
  <si>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</si>
  <si>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</si>
  <si>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</si>
  <si>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</si>
  <si>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</si>
  <si>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</si>
  <si>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</si>
  <si>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</si>
  <si>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</si>
  <si>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</si>
  <si>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</si>
  <si>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</si>
  <si>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</si>
  <si>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</si>
  <si>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</si>
  <si>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</si>
  <si>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</si>
  <si>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</si>
  <si>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</si>
  <si>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</si>
  <si>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</si>
  <si>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</si>
  <si>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</si>
  <si>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</si>
  <si>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</si>
  <si>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</si>
  <si>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</si>
  <si>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</si>
  <si>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</si>
  <si>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</si>
  <si>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</si>
  <si>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</si>
  <si>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</si>
  <si>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</si>
  <si>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</si>
  <si>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</si>
  <si>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</si>
  <si>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</si>
  <si>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</si>
  <si>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</si>
  <si>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</si>
  <si>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</si>
  <si>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</si>
  <si>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</si>
  <si>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</si>
  <si>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</si>
  <si>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</si>
  <si>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</si>
  <si>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</si>
  <si>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</si>
  <si>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</si>
  <si>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</si>
  <si>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</si>
  <si>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</si>
  <si>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</si>
  <si>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</si>
  <si>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</si>
  <si>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</si>
  <si>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</si>
  <si>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</si>
  <si>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</si>
  <si>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</si>
  <si>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</si>
  <si>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</si>
  <si>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</si>
  <si>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</si>
  <si>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</si>
  <si>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</si>
  <si>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</si>
  <si>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</si>
  <si>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</si>
  <si>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</si>
  <si>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</si>
  <si>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</si>
  <si>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</si>
  <si>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</si>
  <si>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</si>
  <si>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</si>
  <si>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</si>
  <si>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</si>
  <si>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</si>
  <si>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</si>
  <si>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</si>
  <si>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</si>
  <si>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</si>
  <si>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</si>
  <si>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</si>
  <si>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</si>
  <si>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</si>
  <si>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</si>
  <si>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</si>
  <si>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</si>
  <si>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</si>
  <si>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</si>
  <si>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</si>
  <si>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</si>
  <si>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</si>
  <si>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</si>
  <si>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</si>
  <si>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</si>
  <si>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</si>
  <si>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</si>
  <si>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</si>
  <si>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</si>
  <si>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</si>
  <si>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</si>
  <si>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</si>
  <si>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</si>
  <si>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</si>
  <si>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</si>
  <si>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</si>
  <si>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</si>
  <si>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</si>
  <si>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</si>
  <si>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</si>
  <si>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</si>
  <si>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</si>
  <si>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</si>
  <si>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</si>
  <si>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</si>
  <si>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</si>
  <si>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</si>
  <si>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</si>
  <si>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</si>
  <si>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</si>
  <si>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</si>
  <si>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</si>
  <si>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</si>
  <si>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</si>
  <si>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</si>
  <si>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</si>
  <si>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</si>
  <si>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</si>
  <si>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</si>
  <si>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</si>
  <si>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</si>
  <si>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</si>
  <si>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</si>
  <si>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</si>
  <si>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</si>
  <si>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</si>
  <si>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</si>
  <si>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</si>
  <si>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</si>
  <si>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</si>
  <si>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</si>
  <si>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</si>
  <si>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</si>
  <si>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</si>
  <si>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</si>
  <si>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</si>
  <si>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</si>
  <si>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</si>
  <si>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</si>
  <si>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</si>
  <si>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</si>
  <si>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</si>
  <si>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</si>
  <si>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</si>
  <si>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</si>
  <si>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</si>
  <si>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</si>
  <si>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</si>
  <si>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</si>
  <si>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</si>
  <si>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</si>
  <si>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</si>
  <si>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</si>
  <si>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</si>
  <si>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</si>
  <si>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</si>
  <si>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</si>
  <si>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</si>
  <si>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</si>
  <si>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</si>
  <si>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</si>
  <si>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</si>
  <si>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</si>
  <si>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</si>
  <si>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</si>
  <si>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</si>
  <si>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</si>
  <si>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</si>
  <si>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</si>
  <si>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</si>
  <si>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</si>
  <si>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</si>
  <si>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</si>
  <si>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</si>
  <si>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</si>
  <si>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</si>
  <si>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</si>
  <si>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</si>
  <si>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</si>
  <si>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</si>
  <si>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</si>
  <si>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</si>
  <si>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</si>
  <si>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</si>
  <si>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</si>
  <si>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</si>
  <si>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</si>
  <si>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</si>
  <si>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</si>
  <si>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</si>
  <si>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</si>
  <si>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</si>
  <si>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</si>
  <si>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</si>
  <si>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</si>
  <si>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</si>
  <si>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</si>
  <si>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</si>
  <si>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</si>
  <si>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</si>
  <si>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</si>
  <si>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</si>
  <si>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</si>
  <si>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</si>
  <si>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</si>
  <si>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</si>
  <si>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</si>
  <si>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</si>
  <si>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</si>
  <si>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</si>
  <si>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</si>
  <si>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</si>
  <si>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</si>
  <si>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</si>
  <si>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</si>
  <si>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</si>
  <si>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</si>
  <si>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</si>
  <si>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</si>
  <si>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</si>
  <si>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</si>
  <si>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</si>
  <si>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</si>
  <si>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</si>
  <si>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</si>
  <si>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</si>
  <si>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</si>
  <si>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</si>
  <si>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</si>
  <si>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</si>
  <si>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</si>
  <si>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</si>
  <si>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</si>
  <si>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</si>
  <si>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</si>
  <si>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</si>
  <si>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</si>
  <si>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</si>
  <si>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</si>
  <si>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</si>
  <si>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</si>
  <si>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</si>
  <si>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</si>
  <si>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</si>
  <si>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</si>
  <si>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</si>
  <si>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</si>
  <si>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</si>
  <si>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</si>
  <si>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</si>
  <si>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</si>
  <si>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</si>
  <si>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</si>
  <si>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</si>
  <si>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</si>
  <si>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</si>
  <si>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</si>
  <si>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</si>
  <si>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</si>
  <si>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</si>
  <si>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</si>
  <si>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</si>
  <si>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</si>
  <si>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</si>
  <si>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</si>
  <si>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</si>
  <si>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</si>
  <si>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</si>
  <si>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</si>
  <si>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</si>
  <si>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</si>
  <si>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</si>
  <si>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</si>
  <si>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</si>
  <si>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</si>
  <si>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</si>
  <si>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</si>
  <si>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</si>
  <si>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</si>
  <si>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</si>
  <si>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</si>
  <si>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</si>
  <si>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</si>
  <si>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</si>
  <si>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</si>
  <si>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</si>
  <si>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</si>
  <si>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</si>
  <si>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</si>
  <si>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</si>
  <si>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</si>
  <si>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</si>
  <si>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</si>
  <si>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</si>
  <si>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</si>
  <si>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</si>
  <si>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</si>
  <si>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</si>
  <si>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</si>
  <si>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</si>
  <si>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</si>
  <si>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</si>
  <si>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</si>
  <si>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</si>
  <si>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</si>
  <si>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</si>
  <si>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</si>
  <si>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</si>
  <si>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</si>
  <si>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</si>
  <si>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</si>
  <si>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</si>
  <si>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</si>
  <si>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</si>
  <si>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</si>
  <si>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</si>
  <si>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</si>
  <si>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</si>
  <si>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</si>
  <si>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</si>
  <si>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</si>
  <si>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</si>
  <si>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</si>
  <si>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</si>
  <si>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</si>
  <si>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</si>
  <si>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</si>
  <si>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</si>
  <si>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</si>
  <si>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</si>
  <si>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</si>
  <si>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</si>
  <si>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</si>
  <si>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</si>
  <si>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</si>
  <si>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</si>
  <si>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</si>
  <si>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</si>
  <si>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</si>
  <si>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</si>
  <si>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</si>
  <si>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</si>
  <si>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</si>
  <si>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</si>
  <si>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</si>
  <si>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</si>
  <si>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</si>
  <si>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</si>
  <si>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</si>
  <si>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</si>
  <si>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</si>
  <si>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</si>
  <si>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</si>
  <si>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</si>
  <si>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</si>
  <si>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</si>
  <si>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</si>
  <si>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</si>
  <si>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</si>
  <si>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</si>
  <si>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</si>
  <si>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</si>
  <si>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</si>
  <si>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</si>
  <si>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</si>
  <si>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</si>
  <si>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</si>
  <si>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</si>
  <si>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</si>
  <si>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</si>
  <si>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</si>
  <si>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</si>
  <si>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</si>
  <si>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</si>
  <si>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</si>
  <si>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</si>
  <si>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</si>
  <si>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</si>
  <si>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</si>
  <si>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</si>
  <si>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</si>
  <si>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</si>
  <si>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</si>
  <si>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</si>
  <si>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</si>
  <si>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</si>
  <si>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</si>
  <si>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</si>
  <si>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</si>
  <si>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</si>
  <si>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</si>
  <si>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</si>
  <si>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</si>
  <si>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</si>
  <si>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</si>
  <si>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</si>
  <si>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</si>
  <si>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</si>
  <si>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</si>
  <si>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</si>
  <si>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</si>
  <si>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</si>
  <si>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</si>
  <si>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</si>
  <si>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</si>
  <si>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</si>
  <si>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</si>
  <si>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</si>
  <si>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</si>
  <si>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</si>
  <si>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</si>
  <si>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</si>
  <si>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</si>
  <si>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</si>
  <si>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</si>
  <si>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</si>
  <si>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</si>
  <si>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</si>
  <si>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</si>
  <si>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</si>
  <si>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</si>
  <si>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</si>
  <si>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</si>
  <si>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</si>
  <si>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</si>
  <si>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</si>
  <si>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</si>
  <si>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</si>
  <si>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</si>
  <si>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</si>
  <si>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</si>
  <si>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</si>
  <si>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</si>
  <si>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</si>
  <si>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</si>
  <si>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</si>
  <si>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</si>
  <si>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</si>
  <si>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</si>
  <si>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</si>
  <si>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</si>
  <si>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</si>
  <si>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</si>
  <si>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</si>
  <si>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</si>
  <si>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</si>
  <si>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</si>
  <si>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</si>
  <si>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</si>
  <si>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</si>
  <si>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</si>
  <si>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</si>
  <si>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</si>
  <si>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</si>
  <si>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</si>
  <si>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</si>
  <si>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</si>
  <si>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</si>
  <si>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</si>
  <si>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</si>
  <si>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</si>
  <si>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</si>
  <si>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</si>
  <si>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</si>
  <si>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</si>
  <si>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</si>
  <si>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</si>
  <si>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</si>
  <si>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</si>
  <si>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</si>
  <si>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</si>
  <si>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</si>
  <si>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</si>
  <si>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</si>
  <si>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</si>
  <si>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</si>
  <si>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</si>
  <si>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</si>
  <si>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</si>
  <si>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</si>
  <si>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</si>
  <si>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</si>
  <si>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</si>
  <si>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</si>
  <si>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</si>
  <si>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</si>
  <si>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</si>
  <si>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</si>
  <si>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</si>
  <si>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</si>
  <si>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</si>
  <si>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</si>
  <si>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</si>
  <si>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</si>
  <si>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</si>
  <si>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</si>
  <si>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</si>
  <si>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</si>
  <si>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</si>
  <si>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</si>
  <si>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</si>
  <si>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</si>
  <si>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</si>
  <si>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</si>
  <si>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</si>
  <si>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</si>
  <si>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</si>
  <si>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</si>
  <si>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</si>
  <si>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</si>
  <si>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</si>
  <si>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</si>
  <si>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</si>
  <si>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</si>
  <si>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</si>
  <si>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</si>
  <si>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</si>
  <si>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</si>
  <si>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</si>
  <si>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</si>
  <si>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</si>
  <si>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</si>
  <si>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</si>
  <si>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</si>
  <si>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</si>
  <si>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</si>
  <si>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</si>
  <si>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</si>
  <si>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</si>
  <si>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</si>
  <si>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</si>
  <si>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</si>
  <si>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</si>
  <si>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</si>
  <si>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</si>
  <si>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</si>
  <si>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</si>
  <si>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</si>
  <si>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</si>
  <si>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</si>
  <si>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</si>
  <si>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</si>
  <si>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</si>
  <si>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</si>
  <si>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</si>
  <si>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</si>
  <si>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</si>
  <si>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</si>
  <si>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</si>
  <si>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</si>
  <si>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</si>
  <si>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</si>
  <si>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</si>
  <si>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</si>
  <si>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</si>
  <si>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</si>
  <si>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</si>
  <si>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</si>
  <si>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</si>
  <si>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</si>
  <si>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</si>
  <si>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</si>
  <si>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</si>
  <si>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</si>
  <si>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</si>
  <si>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</si>
  <si>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</si>
  <si>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</si>
  <si>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</si>
  <si>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</si>
  <si>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</si>
  <si>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</si>
  <si>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</si>
  <si>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</si>
  <si>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</si>
  <si>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</si>
  <si>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</si>
  <si>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</si>
  <si>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</si>
  <si>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</si>
  <si>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</si>
  <si>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</si>
  <si>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</si>
  <si>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</si>
  <si>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</si>
  <si>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</si>
  <si>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</si>
  <si>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</si>
  <si>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</si>
  <si>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</si>
  <si>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</si>
  <si>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</si>
  <si>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</si>
  <si>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</si>
  <si>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</si>
  <si>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</si>
  <si>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</si>
  <si>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</si>
  <si>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</si>
  <si>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</si>
  <si>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</si>
  <si>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</si>
  <si>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</si>
  <si>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</si>
  <si>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</si>
  <si>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</si>
  <si>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</si>
  <si>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</si>
  <si>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</si>
  <si>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</si>
  <si>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</si>
  <si>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</si>
  <si>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</si>
  <si>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</si>
  <si>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</si>
  <si>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</si>
  <si>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</si>
  <si>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</si>
  <si>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</si>
  <si>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</si>
  <si>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</si>
  <si>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</si>
  <si>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</si>
  <si>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</si>
  <si>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</si>
  <si>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</si>
  <si>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</si>
  <si>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</si>
  <si>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</si>
  <si>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</si>
  <si>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</si>
  <si>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</si>
  <si>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</si>
  <si>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</si>
  <si>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</si>
  <si>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</si>
  <si>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</si>
  <si>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</si>
  <si>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</si>
  <si>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</si>
  <si>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</si>
  <si>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</si>
  <si>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</si>
  <si>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</si>
  <si>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</si>
  <si>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</si>
  <si>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</si>
  <si>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</si>
  <si>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</si>
  <si>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</si>
  <si>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</si>
  <si>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</si>
  <si>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</si>
  <si>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</si>
  <si>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</si>
  <si>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</si>
  <si>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</si>
  <si>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</si>
  <si>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</si>
  <si>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</si>
  <si>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</si>
  <si>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</si>
  <si>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</si>
  <si>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</si>
  <si>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</si>
  <si>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</si>
  <si>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</si>
  <si>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</si>
  <si>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</si>
  <si>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</si>
  <si>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</si>
  <si>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</si>
  <si>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</si>
  <si>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</si>
  <si>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</si>
  <si>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</si>
  <si>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</si>
  <si>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</si>
  <si>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</si>
  <si>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</si>
  <si>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</si>
  <si>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</si>
  <si>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</si>
  <si>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</si>
  <si>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</si>
  <si>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</si>
  <si>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</si>
  <si>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</si>
  <si>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</si>
  <si>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</si>
  <si>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</si>
  <si>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</si>
  <si>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</si>
  <si>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</si>
  <si>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</si>
  <si>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</si>
  <si>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</si>
  <si>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</si>
  <si>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</si>
  <si>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</si>
  <si>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</si>
  <si>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</si>
  <si>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</si>
  <si>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</si>
  <si>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</si>
  <si>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</si>
  <si>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</si>
  <si>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</si>
  <si>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</si>
  <si>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</si>
  <si>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</si>
  <si>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</si>
  <si>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</si>
  <si>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</si>
  <si>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</si>
  <si>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</si>
  <si>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</si>
  <si>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</si>
  <si>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</si>
  <si>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</si>
  <si>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</si>
  <si>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</si>
  <si>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</si>
  <si>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</si>
  <si>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</si>
  <si>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</si>
  <si>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</si>
  <si>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</si>
  <si>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</si>
  <si>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</si>
  <si>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</si>
  <si>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</si>
  <si>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</si>
  <si>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</si>
  <si>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</si>
  <si>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</si>
  <si>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</si>
  <si>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</si>
  <si>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</si>
  <si>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</si>
  <si>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</si>
  <si>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</si>
  <si>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</si>
  <si>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</si>
  <si>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</si>
  <si>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</si>
  <si>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</si>
  <si>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</si>
  <si>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</si>
  <si>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</si>
  <si>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</si>
  <si>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</si>
  <si>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</si>
  <si>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</si>
  <si>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</si>
  <si>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</si>
  <si>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</si>
  <si>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</si>
  <si>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</si>
  <si>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</si>
  <si>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</si>
  <si>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</si>
  <si>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</si>
  <si>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</si>
  <si>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</si>
  <si>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</si>
  <si>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</si>
  <si>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</si>
  <si>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</si>
  <si>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</si>
  <si>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</si>
  <si>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</si>
  <si>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</si>
  <si>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</si>
  <si>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</si>
  <si>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</si>
  <si>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</si>
  <si>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</si>
  <si>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</si>
  <si>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</si>
  <si>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</si>
  <si>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</si>
  <si>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</si>
  <si>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</si>
  <si>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</si>
  <si>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</si>
  <si>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</si>
  <si>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</si>
  <si>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</si>
  <si>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</si>
  <si>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</si>
  <si>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</si>
  <si>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</si>
  <si>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</si>
  <si>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</si>
  <si>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</si>
  <si>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</si>
  <si>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</si>
  <si>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</si>
  <si>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</si>
  <si>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</si>
  <si>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</si>
  <si>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</si>
  <si>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</si>
  <si>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</si>
  <si>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</si>
  <si>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</si>
  <si>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</si>
  <si>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</si>
  <si>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</si>
  <si>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</si>
  <si>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</si>
  <si>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</si>
  <si>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</si>
  <si>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</si>
  <si>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</si>
  <si>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</si>
  <si>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</si>
  <si>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</si>
  <si>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</si>
  <si>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</si>
  <si>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</si>
  <si>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</si>
  <si>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</si>
  <si>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</si>
  <si>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</si>
  <si>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</si>
  <si>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</si>
  <si>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</si>
  <si>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</si>
  <si>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</si>
  <si>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</si>
  <si>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</si>
  <si>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</si>
  <si>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</si>
  <si>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</si>
  <si>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</si>
  <si>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</si>
  <si>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</si>
  <si>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</si>
  <si>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</si>
  <si>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</si>
  <si>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</si>
  <si>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</si>
  <si>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</si>
  <si>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</si>
  <si>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</si>
  <si>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</si>
  <si>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</si>
  <si>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</si>
  <si>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</si>
  <si>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</si>
  <si>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</si>
  <si>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</si>
  <si>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</si>
  <si>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</si>
  <si>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</si>
  <si>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</si>
  <si>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</si>
  <si>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</si>
  <si>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</si>
  <si>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</si>
  <si>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</si>
  <si>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</si>
  <si>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</si>
  <si>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</si>
  <si>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</si>
  <si>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</si>
  <si>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</si>
  <si>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</si>
  <si>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</si>
  <si>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</si>
  <si>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</si>
  <si>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</si>
  <si>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</si>
  <si>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</si>
  <si>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</si>
  <si>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</si>
  <si>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</si>
  <si>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</si>
  <si>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</si>
  <si>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</si>
  <si>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</si>
  <si>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</si>
  <si>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</si>
  <si>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</si>
  <si>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</si>
  <si>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</si>
  <si>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</si>
  <si>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</si>
  <si>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</si>
  <si>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</si>
  <si>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</si>
  <si>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</si>
  <si>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</si>
  <si>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</si>
  <si>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</si>
  <si>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</si>
  <si>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</si>
  <si>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</si>
  <si>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</si>
  <si>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</si>
  <si>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</si>
  <si>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</si>
  <si>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</si>
  <si>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</si>
  <si>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</si>
  <si>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</si>
  <si>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</si>
  <si>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</si>
  <si>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</si>
  <si>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</si>
  <si>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</si>
  <si>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</si>
  <si>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</si>
  <si>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</si>
  <si>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</si>
  <si>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</si>
  <si>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</si>
  <si>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</si>
  <si>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</si>
  <si>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</si>
  <si>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</si>
  <si>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</si>
  <si>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</si>
  <si>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</si>
  <si>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</si>
  <si>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</si>
  <si>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</si>
  <si>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</si>
  <si>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</si>
  <si>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</si>
  <si>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</si>
  <si>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</si>
  <si>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</si>
  <si>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</si>
  <si>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</si>
  <si>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</si>
  <si>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</si>
  <si>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</si>
  <si>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</si>
  <si>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</si>
  <si>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</si>
  <si>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</si>
  <si>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</si>
  <si>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</si>
  <si>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</si>
  <si>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</si>
  <si>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</si>
  <si>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</si>
  <si>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</si>
  <si>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</si>
  <si>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</si>
  <si>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</si>
  <si>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</si>
  <si>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</si>
  <si>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</si>
  <si>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</si>
  <si>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</si>
  <si>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</si>
  <si>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</si>
  <si>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</si>
  <si>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</si>
  <si>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</si>
  <si>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</si>
  <si>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</si>
  <si>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</si>
  <si>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</si>
  <si>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</si>
  <si>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</si>
  <si>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</si>
  <si>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</si>
  <si>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</si>
  <si>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</si>
  <si>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</si>
  <si>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</si>
  <si>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</si>
  <si>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</si>
  <si>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</si>
  <si>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</si>
  <si>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</si>
  <si>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</si>
  <si>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</si>
  <si>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</si>
  <si>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</si>
  <si>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</si>
  <si>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</si>
  <si>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</si>
  <si>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</si>
  <si>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</si>
  <si>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</si>
  <si>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</si>
  <si>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</si>
  <si>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</si>
  <si>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</si>
  <si>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</si>
  <si>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</si>
  <si>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</si>
  <si>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</si>
  <si>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</si>
  <si>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</si>
  <si>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</si>
  <si>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</si>
  <si>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</si>
  <si>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</si>
  <si>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</si>
  <si>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</si>
  <si>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</si>
  <si>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</si>
  <si>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</si>
  <si>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</si>
  <si>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</si>
  <si>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</si>
  <si>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</si>
  <si>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</si>
  <si>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</si>
  <si>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</si>
  <si>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</si>
  <si>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</si>
  <si>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</si>
  <si>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</si>
  <si>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</si>
  <si>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</si>
  <si>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</si>
  <si>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</si>
  <si>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</si>
  <si>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</si>
  <si>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</si>
  <si>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</si>
  <si>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</si>
  <si>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</si>
  <si>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</si>
  <si>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</si>
  <si>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</si>
  <si>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</si>
  <si>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</si>
  <si>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</si>
  <si>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</si>
  <si>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</si>
  <si>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</si>
  <si>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</si>
  <si>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</si>
  <si>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</si>
  <si>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</si>
  <si>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</si>
  <si>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</si>
  <si>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</si>
  <si>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</si>
  <si>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</si>
  <si>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</si>
  <si>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</si>
  <si>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</si>
  <si>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</si>
  <si>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</si>
  <si>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</si>
  <si>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</si>
  <si>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</si>
  <si>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</si>
  <si>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</si>
  <si>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</si>
  <si>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</si>
  <si>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</si>
  <si>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</si>
  <si>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</si>
  <si>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</si>
  <si>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</si>
  <si>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</si>
  <si>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</si>
  <si>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</si>
  <si>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</si>
  <si>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</si>
  <si>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</si>
  <si>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</si>
  <si>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</si>
  <si>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</si>
  <si>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</si>
  <si>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</si>
  <si>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</si>
  <si>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</si>
  <si>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</si>
  <si>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</si>
  <si>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</si>
  <si>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</si>
  <si>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</si>
  <si>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</si>
  <si>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</si>
  <si>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</si>
  <si>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</si>
  <si>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</si>
  <si>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</si>
  <si>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</si>
  <si>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</si>
  <si>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</si>
  <si>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</si>
  <si>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</si>
  <si>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</si>
  <si>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</si>
  <si>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</si>
  <si>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</si>
  <si>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</si>
  <si>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</si>
  <si>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</si>
  <si>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</si>
  <si>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</si>
  <si>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</si>
  <si>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</si>
  <si>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</si>
  <si>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</si>
  <si>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</si>
  <si>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</si>
  <si>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</si>
  <si>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</si>
  <si>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</si>
  <si>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</si>
  <si>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</si>
  <si>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</si>
  <si>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</si>
  <si>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</si>
  <si>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</si>
  <si>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</si>
  <si>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</si>
  <si>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</si>
  <si>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</si>
  <si>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</si>
  <si>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</si>
  <si>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</si>
  <si>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</si>
  <si>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</si>
  <si>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</si>
  <si>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</si>
  <si>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</si>
  <si>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</si>
  <si>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</si>
  <si>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</si>
  <si>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</si>
  <si>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</si>
  <si>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</si>
  <si>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</si>
  <si>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</si>
  <si>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</si>
  <si>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</si>
  <si>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</si>
  <si>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</si>
  <si>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</si>
  <si>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</si>
  <si>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</si>
  <si>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</si>
  <si>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</si>
  <si>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</si>
  <si>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</si>
  <si>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</si>
  <si>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</si>
  <si>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</si>
  <si>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</si>
  <si>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</si>
  <si>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</si>
  <si>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</si>
  <si>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</si>
  <si>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</si>
  <si>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</si>
  <si>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</si>
  <si>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</si>
  <si>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</si>
  <si>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</si>
  <si>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</si>
  <si>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</si>
  <si>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</si>
  <si>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</si>
  <si>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</si>
  <si>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</si>
  <si>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</si>
  <si>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</si>
  <si>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</si>
  <si>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</si>
  <si>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</si>
  <si>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</si>
  <si>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</si>
  <si>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</si>
  <si>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</si>
  <si>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</si>
  <si>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</si>
  <si>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</si>
  <si>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</si>
  <si>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</si>
  <si>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</si>
  <si>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</si>
  <si>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</si>
  <si>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</si>
  <si>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</si>
  <si>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</si>
  <si>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</si>
  <si>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</si>
  <si>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</si>
  <si>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</si>
  <si>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</si>
  <si>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</si>
  <si>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</si>
  <si>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</si>
  <si>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</si>
  <si>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</si>
  <si>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</si>
  <si>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</si>
  <si>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</si>
  <si>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</si>
  <si>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</si>
  <si>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</si>
  <si>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</si>
  <si>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</si>
  <si>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</si>
  <si>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</si>
  <si>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</si>
  <si>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</si>
  <si>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</si>
  <si>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</si>
  <si>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</si>
  <si>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</si>
  <si>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</si>
  <si>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</si>
  <si>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</si>
  <si>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</si>
  <si>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</si>
  <si>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</si>
  <si>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</si>
  <si>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</si>
  <si>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</si>
  <si>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</si>
  <si>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</si>
  <si>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</si>
  <si>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</si>
  <si>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</si>
  <si>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</si>
  <si>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</si>
  <si>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</si>
  <si>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</si>
  <si>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</si>
  <si>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</si>
  <si>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</si>
  <si>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</si>
  <si>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</si>
  <si>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</si>
  <si>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</si>
  <si>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</si>
  <si>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</si>
  <si>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</si>
  <si>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</si>
  <si>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</si>
  <si>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</si>
  <si>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</si>
  <si>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</si>
  <si>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</si>
  <si>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</si>
  <si>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</si>
  <si>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</si>
  <si>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</si>
  <si>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</si>
  <si>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</si>
  <si>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</si>
  <si>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</si>
  <si>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</si>
  <si>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</si>
  <si>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</si>
  <si>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</si>
  <si>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</si>
  <si>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</si>
  <si>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</si>
  <si>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</si>
  <si>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</si>
  <si>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</si>
  <si>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</si>
  <si>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</si>
  <si>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</si>
  <si>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</si>
  <si>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</si>
  <si>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</si>
  <si>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</si>
  <si>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</si>
  <si>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</si>
  <si>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</si>
  <si>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</si>
  <si>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</si>
  <si>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</si>
  <si>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</si>
  <si>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</si>
  <si>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</si>
  <si>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</si>
  <si>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</si>
  <si>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</si>
  <si>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</si>
  <si>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</si>
  <si>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</si>
  <si>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</si>
  <si>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</si>
  <si>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</si>
  <si>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</si>
  <si>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</si>
  <si>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</si>
  <si>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</si>
  <si>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</si>
  <si>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</si>
  <si>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</si>
  <si>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</si>
  <si>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</si>
  <si>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</si>
  <si>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</si>
  <si>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</si>
  <si>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</si>
  <si>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</si>
  <si>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</si>
  <si>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</si>
  <si>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</si>
  <si>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</si>
  <si>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</si>
  <si>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</si>
  <si>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</si>
  <si>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</si>
  <si>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</si>
  <si>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</si>
  <si>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</si>
  <si>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</si>
  <si>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</si>
  <si>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</si>
  <si>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</si>
  <si>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</si>
  <si>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</si>
  <si>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</si>
  <si>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</si>
  <si>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</si>
  <si>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</si>
  <si>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</si>
  <si>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</si>
  <si>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</si>
  <si>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</si>
  <si>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</si>
  <si>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</si>
  <si>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</si>
  <si>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</si>
  <si>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</si>
  <si>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</si>
  <si>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</si>
  <si>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</si>
  <si>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</si>
  <si>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</si>
  <si>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</si>
  <si>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</si>
  <si>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</si>
  <si>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</si>
  <si>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</si>
  <si>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</si>
  <si>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</si>
  <si>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</si>
  <si>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</si>
  <si>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</si>
  <si>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</si>
  <si>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</si>
  <si>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</si>
  <si>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</si>
  <si>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</si>
  <si>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</si>
  <si>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</si>
  <si>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</si>
  <si>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</si>
  <si>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</si>
  <si>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</si>
  <si>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</si>
  <si>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</si>
  <si>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</si>
  <si>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</si>
  <si>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</si>
  <si>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</si>
  <si>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</si>
  <si>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</si>
  <si>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</si>
  <si>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</si>
  <si>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</si>
  <si>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</si>
  <si>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</si>
  <si>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</si>
  <si>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</si>
  <si>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</si>
  <si>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</si>
  <si>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</si>
  <si>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</si>
  <si>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</si>
  <si>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</si>
  <si>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</si>
  <si>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</si>
  <si>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</si>
  <si>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</si>
  <si>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</si>
  <si>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</si>
  <si>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</si>
  <si>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</si>
  <si>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</si>
  <si>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</si>
  <si>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</si>
  <si>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</si>
  <si>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</si>
  <si>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</si>
  <si>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</si>
  <si>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</si>
  <si>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</si>
  <si>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</si>
  <si>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</si>
  <si>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</si>
  <si>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</si>
  <si>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</si>
  <si>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</si>
  <si>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</si>
  <si>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</si>
  <si>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</si>
  <si>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</si>
  <si>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</si>
  <si>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</si>
  <si>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</si>
  <si>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</si>
  <si>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</si>
  <si>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</si>
  <si>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</si>
  <si>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</si>
  <si>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</si>
  <si>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</si>
  <si>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</si>
  <si>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</si>
  <si>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</si>
  <si>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</si>
  <si>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</si>
  <si>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</si>
  <si>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</si>
  <si>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</si>
  <si>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</si>
  <si>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</si>
  <si>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</si>
  <si>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</si>
  <si>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</si>
  <si>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</si>
  <si>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</si>
  <si>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</si>
  <si>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</si>
  <si>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</si>
  <si>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</si>
  <si>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</si>
  <si>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</si>
  <si>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</si>
  <si>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</si>
  <si>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</si>
  <si>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</si>
  <si>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</si>
  <si>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</si>
  <si>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</si>
  <si>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</si>
  <si>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</si>
  <si>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</si>
  <si>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</si>
  <si>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</si>
  <si>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</si>
  <si>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</si>
  <si>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</si>
  <si>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</si>
  <si>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</si>
  <si>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</si>
  <si>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</si>
  <si>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</si>
  <si>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</si>
  <si>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</si>
  <si>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</si>
  <si>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</si>
  <si>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</si>
  <si>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</si>
  <si>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</si>
  <si>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</si>
  <si>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</si>
  <si>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</si>
  <si>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</si>
  <si>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</si>
  <si>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</si>
  <si>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</si>
  <si>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</si>
  <si>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</si>
  <si>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</si>
  <si>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</si>
  <si>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</si>
  <si>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</si>
  <si>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</si>
  <si>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</si>
  <si>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</si>
  <si>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</si>
  <si>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</si>
  <si>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</si>
  <si>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</si>
  <si>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</si>
  <si>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</si>
  <si>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</si>
  <si>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</si>
  <si>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</si>
  <si>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</si>
  <si>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</si>
  <si>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</si>
  <si>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</si>
  <si>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</si>
  <si>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</si>
  <si>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</si>
  <si>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</si>
  <si>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</si>
  <si>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</si>
  <si>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</si>
  <si>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</si>
  <si>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</si>
  <si>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</si>
  <si>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</si>
  <si>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</si>
  <si>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</si>
  <si>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</si>
  <si>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</si>
  <si>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</si>
  <si>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</si>
  <si>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</si>
  <si>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</si>
  <si>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</si>
  <si>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</si>
  <si>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</si>
  <si>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</si>
  <si>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</si>
  <si>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</si>
  <si>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</si>
  <si>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</si>
  <si>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</si>
  <si>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</si>
  <si>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</si>
  <si>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</si>
  <si>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</si>
  <si>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</si>
  <si>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</si>
  <si>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</si>
  <si>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</si>
  <si>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</si>
  <si>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</si>
  <si>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</si>
  <si>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</si>
  <si>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</si>
  <si>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</si>
  <si>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</si>
  <si>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</si>
  <si>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</si>
  <si>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</si>
  <si>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</si>
  <si>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</si>
  <si>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</si>
  <si>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</si>
  <si>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</si>
  <si>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</si>
  <si>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</si>
  <si>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</si>
  <si>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</si>
  <si>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</si>
  <si>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</si>
  <si>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</si>
  <si>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</si>
  <si>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</si>
  <si>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</si>
  <si>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</si>
  <si>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</si>
  <si>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</si>
  <si>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</si>
  <si>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</si>
  <si>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</si>
  <si>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</si>
  <si>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</si>
  <si>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</si>
  <si>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</si>
  <si>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</si>
  <si>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</si>
  <si>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</si>
  <si>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</si>
  <si>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</si>
  <si>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</si>
  <si>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</si>
  <si>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</si>
  <si>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</si>
  <si>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</si>
  <si>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</si>
  <si>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</si>
  <si>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</si>
  <si>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</si>
  <si>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</si>
  <si>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</si>
  <si>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</si>
  <si>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</si>
  <si>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</si>
  <si>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</si>
  <si>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</si>
  <si>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</si>
  <si>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</si>
  <si>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</si>
  <si>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</si>
  <si>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</si>
  <si>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</si>
  <si>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</si>
  <si>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</si>
  <si>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</si>
  <si>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</si>
  <si>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</si>
  <si>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</si>
  <si>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</si>
  <si>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</si>
  <si>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</si>
  <si>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</si>
  <si>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</si>
  <si>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</si>
  <si>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</si>
  <si>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</si>
  <si>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</si>
  <si>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</si>
  <si>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</si>
  <si>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</si>
  <si>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</si>
  <si>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</si>
  <si>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</si>
  <si>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</si>
  <si>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</si>
  <si>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</si>
  <si>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</si>
  <si>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</si>
  <si>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</si>
  <si>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</si>
  <si>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</si>
  <si>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</si>
  <si>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</si>
  <si>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</si>
  <si>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</si>
  <si>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</si>
  <si>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</si>
  <si>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</si>
  <si>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</si>
  <si>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</si>
  <si>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</si>
  <si>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</si>
  <si>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</si>
  <si>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</si>
  <si>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</si>
  <si>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</si>
  <si>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</si>
  <si>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</si>
  <si>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</si>
  <si>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</si>
  <si>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</si>
  <si>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</si>
  <si>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</si>
  <si>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</si>
  <si>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</si>
  <si>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</si>
  <si>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</si>
  <si>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</si>
  <si>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</si>
  <si>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</si>
  <si>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</si>
  <si>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</si>
  <si>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</si>
  <si>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</si>
  <si>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</si>
  <si>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</si>
  <si>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</si>
  <si>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</si>
  <si>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</si>
  <si>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</si>
  <si>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</si>
  <si>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</si>
  <si>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</si>
  <si>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</si>
  <si>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</si>
  <si>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</si>
  <si>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</si>
  <si>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</si>
  <si>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</si>
  <si>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</si>
  <si>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</si>
  <si>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</si>
  <si>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</si>
  <si>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</si>
  <si>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</si>
  <si>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</si>
  <si>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</si>
  <si>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</si>
  <si>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</si>
  <si>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</si>
  <si>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</si>
  <si>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</si>
  <si>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</si>
  <si>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</si>
  <si>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</si>
  <si>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</si>
  <si>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</si>
  <si>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</si>
  <si>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</si>
  <si>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</si>
  <si>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</si>
  <si>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</si>
  <si>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</si>
  <si>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</si>
  <si>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</si>
  <si>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</si>
  <si>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</si>
  <si>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</si>
  <si>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</si>
  <si>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</si>
  <si>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</si>
  <si>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</si>
  <si>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</si>
  <si>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</si>
  <si>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</si>
  <si>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</si>
  <si>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</si>
  <si>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</si>
  <si>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</si>
  <si>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</si>
  <si>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</si>
  <si>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</si>
  <si>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</si>
  <si>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</si>
  <si>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</si>
  <si>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</si>
  <si>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</si>
  <si>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</si>
  <si>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</si>
  <si>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</si>
  <si>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</si>
  <si>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</si>
  <si>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</si>
  <si>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</si>
  <si>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</si>
  <si>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</si>
  <si>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</si>
  <si>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</si>
  <si>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</si>
  <si>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</si>
  <si>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</si>
  <si>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</si>
  <si>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</si>
  <si>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</si>
  <si>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</si>
  <si>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</si>
  <si>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</si>
  <si>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</si>
  <si>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</si>
  <si>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</si>
  <si>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</si>
  <si>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</si>
  <si>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</si>
  <si>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</si>
  <si>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</si>
  <si>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</si>
  <si>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</si>
  <si>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</si>
  <si>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</si>
  <si>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</si>
  <si>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</si>
  <si>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</si>
  <si>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</si>
  <si>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</si>
  <si>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</si>
  <si>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</si>
  <si>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</si>
  <si>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</si>
  <si>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</si>
  <si>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</si>
  <si>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</si>
  <si>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</si>
  <si>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</si>
  <si>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</si>
  <si>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</si>
  <si>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</si>
  <si>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</si>
  <si>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</si>
  <si>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</si>
  <si>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</si>
  <si>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</si>
  <si>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</si>
  <si>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</si>
  <si>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</si>
  <si>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</si>
  <si>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</si>
  <si>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</si>
  <si>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</si>
  <si>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</si>
  <si>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</si>
  <si>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</si>
  <si>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</si>
  <si>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</si>
  <si>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</si>
  <si>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</si>
  <si>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</si>
  <si>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</si>
  <si>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</si>
  <si>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</si>
  <si>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</si>
  <si>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</si>
  <si>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</si>
  <si>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</si>
  <si>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</si>
  <si>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</si>
  <si>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</si>
  <si>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</si>
  <si>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</si>
  <si>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</si>
  <si>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</si>
  <si>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</si>
  <si>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</si>
  <si>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</si>
  <si>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</si>
  <si>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</si>
  <si>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</si>
  <si>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</si>
  <si>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</si>
  <si>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</si>
  <si>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</si>
  <si>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</si>
  <si>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</si>
  <si>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</si>
  <si>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</si>
  <si>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</si>
  <si>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</si>
  <si>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</si>
  <si>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</si>
  <si>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</si>
  <si>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</si>
  <si>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</si>
  <si>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</si>
  <si>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</si>
  <si>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</si>
  <si>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</si>
  <si>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</si>
  <si>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</si>
  <si>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</si>
  <si>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</si>
  <si>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</si>
  <si>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 xml:space="preserve">GlobTek, Inc. </t>
  </si>
  <si>
    <t>127189124</t>
  </si>
  <si>
    <t>DUNS</t>
  </si>
  <si>
    <t>186 Veterans Drive, Northvale, NJ 07647  USA</t>
  </si>
  <si>
    <t>Julia Sundell</t>
  </si>
  <si>
    <t>+1 201-784-1000</t>
  </si>
  <si>
    <t>David Duff</t>
  </si>
  <si>
    <t>Director of Global Quality Assurance</t>
  </si>
  <si>
    <t>dduff@globtek.us</t>
  </si>
  <si>
    <t>julia@globtek.us</t>
  </si>
  <si>
    <t>en.globtek.com/iso-certificates</t>
  </si>
  <si>
    <t>Power Supplies, Power Cords, Battery Packs, Chargers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</si>
</sst>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ulia@globtek.us"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duff@globtek.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
      <c r="A4" s="293"/>
      <c r="B4" s="30" t="s">
        <v>845</v>
      </c>
      <c r="C4" s="6"/>
      <c r="D4" s="177"/>
      <c r="E4" s="3"/>
      <c r="F4" s="6"/>
      <c r="G4" s="25"/>
    </row>
    <row r="5" spans="1:7" ht="13.2">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20.399999999999999">
      <c r="A13" s="293"/>
      <c r="B13" s="2">
        <v>1</v>
      </c>
      <c r="C13" s="27" t="s">
        <v>1084</v>
      </c>
      <c r="D13" s="28" t="s">
        <v>872</v>
      </c>
      <c r="E13" s="163" t="s">
        <v>849</v>
      </c>
      <c r="F13" s="163"/>
      <c r="G13" s="25"/>
    </row>
    <row r="14" spans="1:7" ht="30.6">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55" customHeight="1">
      <c r="A29" s="293"/>
      <c r="B29" s="309"/>
      <c r="C29" s="300"/>
      <c r="D29" s="306"/>
      <c r="E29" s="303"/>
      <c r="F29" s="165" t="s">
        <v>61</v>
      </c>
      <c r="G29" s="25"/>
    </row>
    <row r="30" spans="1:7" ht="62.5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5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12.2">
      <c r="A36" s="293"/>
      <c r="B36" s="310"/>
      <c r="C36" s="301"/>
      <c r="D36" s="307"/>
      <c r="E36" s="304"/>
      <c r="F36" s="166" t="s">
        <v>69</v>
      </c>
      <c r="G36" s="25"/>
    </row>
    <row r="37" spans="1:7" ht="102">
      <c r="A37" s="293"/>
      <c r="B37" s="141">
        <v>3.01</v>
      </c>
      <c r="C37" s="142" t="s">
        <v>70</v>
      </c>
      <c r="D37" s="28" t="s">
        <v>2251</v>
      </c>
      <c r="E37" s="167" t="s">
        <v>1323</v>
      </c>
      <c r="F37" s="168" t="s">
        <v>1427</v>
      </c>
      <c r="G37" s="25"/>
    </row>
    <row r="38" spans="1:7" ht="81.599999999999994">
      <c r="A38" s="293"/>
      <c r="B38" s="141">
        <v>3.02</v>
      </c>
      <c r="C38" s="142" t="s">
        <v>1356</v>
      </c>
      <c r="D38" s="28" t="s">
        <v>2252</v>
      </c>
      <c r="E38" s="167" t="s">
        <v>1371</v>
      </c>
      <c r="F38" s="168" t="s">
        <v>1428</v>
      </c>
      <c r="G38" s="25"/>
    </row>
    <row r="39" spans="1:7" ht="81.599999999999994">
      <c r="A39" s="293"/>
      <c r="B39" s="150">
        <v>4</v>
      </c>
      <c r="C39" s="149" t="s">
        <v>1524</v>
      </c>
      <c r="D39" s="28" t="s">
        <v>2253</v>
      </c>
      <c r="E39" s="27" t="s">
        <v>2198</v>
      </c>
      <c r="F39" s="27" t="s">
        <v>1525</v>
      </c>
      <c r="G39" s="25"/>
    </row>
    <row r="40" spans="1:7" ht="40.799999999999997">
      <c r="A40" s="293"/>
      <c r="B40" s="141">
        <v>4.01</v>
      </c>
      <c r="C40" s="149" t="s">
        <v>1524</v>
      </c>
      <c r="D40" s="28" t="s">
        <v>2255</v>
      </c>
      <c r="E40" s="27" t="s">
        <v>2210</v>
      </c>
      <c r="F40" s="27" t="s">
        <v>2214</v>
      </c>
      <c r="G40" s="25"/>
    </row>
    <row r="41" spans="1:7" ht="40.799999999999997">
      <c r="A41" s="293"/>
      <c r="B41" s="141" t="s">
        <v>2242</v>
      </c>
      <c r="C41" s="149" t="s">
        <v>1524</v>
      </c>
      <c r="D41" s="28" t="s">
        <v>2254</v>
      </c>
      <c r="E41" s="27" t="s">
        <v>2245</v>
      </c>
      <c r="F41" s="27" t="s">
        <v>2243</v>
      </c>
      <c r="G41" s="25"/>
    </row>
    <row r="42" spans="1:7" ht="40.799999999999997">
      <c r="A42" s="293"/>
      <c r="B42" s="141" t="s">
        <v>2276</v>
      </c>
      <c r="C42" s="149" t="s">
        <v>1524</v>
      </c>
      <c r="D42" s="28" t="s">
        <v>2281</v>
      </c>
      <c r="E42" s="27" t="s">
        <v>2244</v>
      </c>
      <c r="F42" s="27" t="s">
        <v>2277</v>
      </c>
      <c r="G42" s="25"/>
    </row>
    <row r="43" spans="1:7" ht="112.2">
      <c r="A43" s="293"/>
      <c r="B43" s="160">
        <v>4.0999999999999996</v>
      </c>
      <c r="C43" s="149" t="s">
        <v>2280</v>
      </c>
      <c r="D43" s="161">
        <v>42867</v>
      </c>
      <c r="E43" s="169" t="s">
        <v>2283</v>
      </c>
      <c r="F43" s="27" t="s">
        <v>2282</v>
      </c>
      <c r="G43" s="25"/>
    </row>
    <row r="44" spans="1:7" ht="71.400000000000006">
      <c r="A44" s="293"/>
      <c r="B44" s="160">
        <v>4.2</v>
      </c>
      <c r="C44" s="149" t="s">
        <v>2280</v>
      </c>
      <c r="D44" s="161">
        <v>42704</v>
      </c>
      <c r="E44" s="169" t="s">
        <v>2479</v>
      </c>
      <c r="F44" s="27" t="s">
        <v>2454</v>
      </c>
      <c r="G44" s="25"/>
    </row>
    <row r="45" spans="1:7" ht="132.6">
      <c r="A45" s="293"/>
      <c r="B45" s="202">
        <v>5</v>
      </c>
      <c r="C45" s="149" t="s">
        <v>2280</v>
      </c>
      <c r="D45" s="161">
        <v>42867</v>
      </c>
      <c r="E45" s="169" t="s">
        <v>12705</v>
      </c>
      <c r="F45" s="27" t="s">
        <v>12427</v>
      </c>
      <c r="G45" s="25"/>
    </row>
    <row r="46" spans="1:7" ht="30.6">
      <c r="A46" s="293"/>
      <c r="B46" s="160">
        <v>5.01</v>
      </c>
      <c r="C46" s="149" t="s">
        <v>2280</v>
      </c>
      <c r="D46" s="161">
        <v>42907</v>
      </c>
      <c r="E46" s="169" t="s">
        <v>15521</v>
      </c>
      <c r="F46" s="27" t="s">
        <v>12427</v>
      </c>
      <c r="G46" s="25"/>
    </row>
    <row r="47" spans="1:7" ht="61.2">
      <c r="A47" s="293"/>
      <c r="B47" s="160">
        <v>5.0999999999999996</v>
      </c>
      <c r="C47" s="149" t="s">
        <v>2280</v>
      </c>
      <c r="D47" s="161">
        <v>43070</v>
      </c>
      <c r="E47" s="169" t="s">
        <v>12915</v>
      </c>
      <c r="F47" s="27" t="s">
        <v>12916</v>
      </c>
      <c r="G47" s="25"/>
    </row>
    <row r="48" spans="1:7" ht="51">
      <c r="A48" s="293"/>
      <c r="B48" s="160">
        <v>5.1100000000000003</v>
      </c>
      <c r="C48" s="149" t="s">
        <v>13152</v>
      </c>
      <c r="D48" s="161">
        <v>43217</v>
      </c>
      <c r="E48" s="169" t="s">
        <v>13278</v>
      </c>
      <c r="F48" s="27" t="s">
        <v>13186</v>
      </c>
      <c r="G48" s="25"/>
    </row>
    <row r="49" spans="1:7" ht="51">
      <c r="A49" s="293"/>
      <c r="B49" s="160">
        <v>5.12</v>
      </c>
      <c r="C49" s="149" t="s">
        <v>13152</v>
      </c>
      <c r="D49" s="161">
        <v>43581</v>
      </c>
      <c r="E49" s="169" t="s">
        <v>13278</v>
      </c>
      <c r="F49" s="27" t="s">
        <v>13832</v>
      </c>
      <c r="G49" s="25"/>
    </row>
    <row r="50" spans="1:7" ht="71.400000000000006">
      <c r="A50" s="293"/>
      <c r="B50" s="202">
        <v>6</v>
      </c>
      <c r="C50" s="149" t="s">
        <v>13152</v>
      </c>
      <c r="D50" s="161">
        <v>43964</v>
      </c>
      <c r="E50" s="169" t="s">
        <v>14048</v>
      </c>
      <c r="F50" s="27" t="s">
        <v>13835</v>
      </c>
      <c r="G50" s="25"/>
    </row>
    <row r="51" spans="1:7" ht="40.799999999999997">
      <c r="A51" s="293"/>
      <c r="B51" s="160">
        <v>6.01</v>
      </c>
      <c r="C51" s="149" t="s">
        <v>13152</v>
      </c>
      <c r="D51" s="161">
        <v>43970</v>
      </c>
      <c r="E51" s="169" t="s">
        <v>15522</v>
      </c>
      <c r="F51" s="169" t="s">
        <v>13835</v>
      </c>
      <c r="G51" s="25"/>
    </row>
    <row r="52" spans="1:7" ht="40.799999999999997">
      <c r="A52" s="293"/>
      <c r="B52" s="160">
        <v>6.1</v>
      </c>
      <c r="C52" s="149" t="s">
        <v>13152</v>
      </c>
      <c r="D52" s="161">
        <v>44314</v>
      </c>
      <c r="E52" s="169" t="s">
        <v>15514</v>
      </c>
      <c r="F52" s="169" t="s">
        <v>15043</v>
      </c>
      <c r="G52" s="25"/>
    </row>
    <row r="53" spans="1:7" ht="40.799999999999997">
      <c r="A53" s="293"/>
      <c r="B53" s="160">
        <v>6.2</v>
      </c>
      <c r="C53" s="149" t="s">
        <v>13152</v>
      </c>
      <c r="D53" s="161">
        <v>44678</v>
      </c>
      <c r="E53" s="169" t="s">
        <v>15514</v>
      </c>
      <c r="F53" s="169" t="s">
        <v>15513</v>
      </c>
      <c r="G53" s="25"/>
    </row>
    <row r="54" spans="1:7" ht="40.799999999999997">
      <c r="A54" s="293"/>
      <c r="B54" s="160">
        <v>6.21</v>
      </c>
      <c r="C54" s="149" t="s">
        <v>13152</v>
      </c>
      <c r="D54" s="161">
        <v>44687</v>
      </c>
      <c r="E54" s="169" t="s">
        <v>15523</v>
      </c>
      <c r="F54" s="169" t="s">
        <v>15513</v>
      </c>
      <c r="G54" s="25"/>
    </row>
    <row r="55" spans="1:7" ht="40.799999999999997">
      <c r="A55" s="293"/>
      <c r="B55" s="160">
        <v>6.22</v>
      </c>
      <c r="C55" s="149" t="s">
        <v>13152</v>
      </c>
      <c r="D55" s="275">
        <v>44692</v>
      </c>
      <c r="E55" s="169" t="s">
        <v>15522</v>
      </c>
      <c r="F55" s="169" t="s">
        <v>15513</v>
      </c>
      <c r="G55" s="25"/>
    </row>
    <row r="56" spans="1:7" ht="51">
      <c r="A56" s="293"/>
      <c r="B56" s="202">
        <v>6.3</v>
      </c>
      <c r="C56" s="149" t="s">
        <v>13152</v>
      </c>
      <c r="D56" s="275">
        <v>45051</v>
      </c>
      <c r="E56" s="169" t="s">
        <v>15790</v>
      </c>
      <c r="F56" s="169" t="s">
        <v>15571</v>
      </c>
      <c r="G56" s="25"/>
    </row>
    <row r="57" spans="1:7" ht="40.799999999999997">
      <c r="A57" s="293"/>
      <c r="B57" s="160">
        <v>6.31</v>
      </c>
      <c r="C57" s="149" t="s">
        <v>13152</v>
      </c>
      <c r="D57" s="275">
        <v>45072</v>
      </c>
      <c r="E57" s="169" t="s">
        <v>15792</v>
      </c>
      <c r="F57" s="169" t="s">
        <v>15571</v>
      </c>
      <c r="G57" s="25"/>
    </row>
    <row r="58" spans="1:7" ht="13.2" thickBot="1">
      <c r="A58" s="294"/>
      <c r="B58" s="295" t="str">
        <f ca="1">OFFSET(L!$C$1,MATCH("General"&amp;"Cpy",L!$A:$A,0)-1,SL,,)</f>
        <v>© 2023 Responsible Minerals Initiative. All rights reserved.</v>
      </c>
      <c r="C58" s="295"/>
      <c r="D58" s="295"/>
      <c r="E58" s="295"/>
      <c r="F58" s="295"/>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G59" sqref="G59:J5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t="s">
        <v>15806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15804</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15801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15803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15800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45313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489</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489</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2480</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2480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2480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2480</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15805</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B1" zoomScaleNormal="100" zoomScalePageLayoutView="55" workbookViewId="0">
      <selection activeCell="B1" sqref="B1"/>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1380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t="shared" ref="S5" ca="1" si="0">IF(B5="","",IF(ISERROR(MATCH($E5,CL,0)),"Unknown",INDIRECT("'C'!$A$"&amp;MATCH($E5,CL,0)+1)))</f>
        <v>US</v>
      </c>
      <c r="T5" s="181" t="str">
        <f ca="1">IF(B5="","",IF(ISERROR(MATCH($J5,SorP!$B$1:$B$6279,0)),"",INDIRECT("'SorP'!$A$"&amp;MATCH($S5&amp;$J5,SorP!C:C,0))))</f>
        <v>US-RI</v>
      </c>
      <c r="U5" s="201"/>
      <c r="V5" s="226">
        <f ca="1">IF(C5="",NA(),IF(OR(C5="Smelter not listed",C5="Smelter not yet identified"),MATCH($B5&amp;$D5,'Smelter Look-up'!$J:$J,0),MATCH($B5&amp;$C5,'Smelter Look-up'!$J:$J,0)))</f>
        <v>8</v>
      </c>
      <c r="X5" s="227">
        <f t="shared" ref="X5" ca="1" si="1">IF(AND(C5="Smelter not listed",OR(LEN(D5)=0,LEN(E5)=0)),1,0)</f>
        <v>0</v>
      </c>
      <c r="AB5" s="228" t="str">
        <f t="shared" ref="AB5" ca="1" si="2">B5&amp;C5</f>
        <v>GoldAdvanced Chemical Company</v>
      </c>
    </row>
    <row r="6" spans="1:34" s="227" customFormat="1" ht="19.95" customHeight="1">
      <c r="A6" s="262" t="s">
        <v>654</v>
      </c>
      <c r="B6" s="182" t="str">
        <f ca="1">IF(LEN(A6)=0,"",INDEX('Smelter Look-up'!$A:$A,MATCH($A6,'Smelter Look-up'!$E:$E,0)))</f>
        <v>Gold</v>
      </c>
      <c r="C6" s="186" t="str">
        <f ca="1">IF(LEN(A6)=0,"",INDEX('Smelter Look-up'!$C:$C,MATCH($A6,'Smelter Look-up'!$E:$E,0)))</f>
        <v>Argor-Heraeus S.A.</v>
      </c>
      <c r="D6" s="230"/>
      <c r="E6" s="182" t="str">
        <f ca="1">IF(ISERROR($V6),"",OFFSET('Smelter Look-up'!$D$4,$V6-4,0)&amp;"")</f>
        <v>SWITZERLAND</v>
      </c>
      <c r="F6" s="182" t="str">
        <f ca="1">IF(ISERROR($V6),"",OFFSET('Smelter Look-up'!$E$4,$V6-4,0))</f>
        <v>CID000077</v>
      </c>
      <c r="G6" s="182" t="str">
        <f ca="1">IF(C6=$X$4,IF(ISERROR($V6),"Enter smelter details","RMI"),IF(ISERROR($V6),"",OFFSET('Smelter Look-up'!$F$4,$V6-4,0)))</f>
        <v>RMI</v>
      </c>
      <c r="H6" s="183">
        <f ca="1">IF(ISERROR($V6),"",OFFSET('Smelter Look-up'!$G$4,$V6-4,0))</f>
        <v>0</v>
      </c>
      <c r="I6" s="184" t="str">
        <f ca="1">IF(ISERROR($V6),"",OFFSET('Smelter Look-up'!$H$4,$V6-4,0))</f>
        <v>Mendrisio</v>
      </c>
      <c r="J6" s="184" t="str">
        <f ca="1">IF(ISERROR($V6),"",OFFSET('Smelter Look-up'!$I$4,$V6-4,0))</f>
        <v>Ticino</v>
      </c>
      <c r="K6" s="224"/>
      <c r="L6" s="224"/>
      <c r="M6" s="224"/>
      <c r="N6" s="224"/>
      <c r="O6" s="224"/>
      <c r="P6" s="185"/>
      <c r="Q6" s="225"/>
      <c r="R6" s="182" t="str">
        <f ca="1">IF(ISERROR($V6),"",OFFSET('Smelter Look-up'!$C$4,$V6-4,0)&amp;"")</f>
        <v>Argor-Heraeus S.A.</v>
      </c>
      <c r="S6" s="181" t="str">
        <f t="shared" ref="S6:S37" ca="1" si="3">IF(B6="","",IF(ISERROR(MATCH($E6,CL,0)),"Unknown",INDIRECT("'C'!$A$"&amp;MATCH($E6,CL,0)+1)))</f>
        <v>CH</v>
      </c>
      <c r="T6" s="181" t="str">
        <f ca="1">IF(B6="","",IF(ISERROR(MATCH($J6,SorP!$B$1:$B$6279,0)),"",INDIRECT("'SorP'!$A$"&amp;MATCH($S6&amp;$J6,SorP!C:C,0))))</f>
        <v>CH-TI</v>
      </c>
      <c r="U6" s="201"/>
      <c r="V6" s="226">
        <f ca="1">IF(C6="",NA(),IF(OR(C6="Smelter not listed",C6="Smelter not yet identified"),MATCH($B6&amp;$D6,'Smelter Look-up'!$J:$J,0),MATCH($B6&amp;$C6,'Smelter Look-up'!$J:$J,0)))</f>
        <v>28</v>
      </c>
      <c r="X6" s="227">
        <f t="shared" ref="X6:X37" ca="1" si="4">IF(AND(C6="Smelter not listed",OR(LEN(D6)=0,LEN(E6)=0)),1,0)</f>
        <v>0</v>
      </c>
      <c r="AB6" s="228" t="str">
        <f t="shared" ref="AB6:AB37" ca="1" si="5">B6&amp;C6</f>
        <v>GoldArgor-Heraeus S.A.</v>
      </c>
    </row>
    <row r="7" spans="1:34" s="227" customFormat="1" ht="19.95" customHeight="1">
      <c r="A7" s="262" t="s">
        <v>671</v>
      </c>
      <c r="B7" s="182" t="str">
        <f ca="1">IF(LEN(A7)=0,"",INDEX('Smelter Look-up'!$A:$A,MATCH($A7,'Smelter Look-up'!$E:$E,0)))</f>
        <v>Gold</v>
      </c>
      <c r="C7" s="186" t="str">
        <f ca="1">IF(LEN(A7)=0,"",INDEX('Smelter Look-up'!$C:$C,MATCH($A7,'Smelter Look-up'!$E:$E,0)))</f>
        <v>Dowa</v>
      </c>
      <c r="D7" s="230"/>
      <c r="E7" s="182" t="str">
        <f ca="1">IF(ISERROR($V7),"",OFFSET('Smelter Look-up'!$D$4,$V7-4,0)&amp;"")</f>
        <v>JAPAN</v>
      </c>
      <c r="F7" s="182" t="str">
        <f ca="1">IF(ISERROR($V7),"",OFFSET('Smelter Look-up'!$E$4,$V7-4,0))</f>
        <v>CID000401</v>
      </c>
      <c r="G7" s="182" t="str">
        <f ca="1">IF(C7=$X$4,IF(ISERROR($V7),"Enter smelter details","RMI"),IF(ISERROR($V7),"",OFFSET('Smelter Look-up'!$F$4,$V7-4,0)))</f>
        <v>RMI</v>
      </c>
      <c r="H7" s="183">
        <f ca="1">IF(ISERROR($V7),"",OFFSET('Smelter Look-up'!$G$4,$V7-4,0))</f>
        <v>0</v>
      </c>
      <c r="I7" s="184" t="str">
        <f ca="1">IF(ISERROR($V7),"",OFFSET('Smelter Look-up'!$H$4,$V7-4,0))</f>
        <v>Kosaka</v>
      </c>
      <c r="J7" s="184" t="str">
        <f ca="1">IF(ISERROR($V7),"",OFFSET('Smelter Look-up'!$I$4,$V7-4,0))</f>
        <v>Akita</v>
      </c>
      <c r="K7" s="224"/>
      <c r="L7" s="224"/>
      <c r="M7" s="224"/>
      <c r="N7" s="224"/>
      <c r="O7" s="224"/>
      <c r="P7" s="185"/>
      <c r="Q7" s="225"/>
      <c r="R7" s="182" t="str">
        <f ca="1">IF(ISERROR($V7),"",OFFSET('Smelter Look-up'!$C$4,$V7-4,0)&amp;"")</f>
        <v>Dowa</v>
      </c>
      <c r="S7" s="181" t="str">
        <f t="shared" ca="1" si="3"/>
        <v>JP</v>
      </c>
      <c r="T7" s="181" t="str">
        <f ca="1">IF(B7="","",IF(ISERROR(MATCH($J7,SorP!$B$1:$B$6279,0)),"",INDIRECT("'SorP'!$A$"&amp;MATCH($S7&amp;$J7,SorP!C:C,0))))</f>
        <v>JP-05</v>
      </c>
      <c r="U7" s="201"/>
      <c r="V7" s="226">
        <f ca="1">IF(C7="",NA(),IF(OR(C7="Smelter not listed",C7="Smelter not yet identified"),MATCH($B7&amp;$D7,'Smelter Look-up'!$J:$J,0),MATCH($B7&amp;$C7,'Smelter Look-up'!$J:$J,0)))</f>
        <v>67</v>
      </c>
      <c r="X7" s="227">
        <f t="shared" ca="1" si="4"/>
        <v>0</v>
      </c>
      <c r="AB7" s="228" t="str">
        <f t="shared" ca="1" si="5"/>
        <v>GoldDowa</v>
      </c>
    </row>
    <row r="8" spans="1:34" s="227" customFormat="1" ht="19.95" customHeight="1">
      <c r="A8" s="262" t="s">
        <v>677</v>
      </c>
      <c r="B8" s="182" t="str">
        <f ca="1">IF(LEN(A8)=0,"",INDEX('Smelter Look-up'!$A:$A,MATCH($A8,'Smelter Look-up'!$E:$E,0)))</f>
        <v>Gold</v>
      </c>
      <c r="C8" s="186" t="str">
        <f ca="1">IF(LEN(A8)=0,"",INDEX('Smelter Look-up'!$C:$C,MATCH($A8,'Smelter Look-up'!$E:$E,0)))</f>
        <v>Heraeus Metals Hong Kong Ltd.</v>
      </c>
      <c r="D8" s="230"/>
      <c r="E8" s="182" t="str">
        <f ca="1">IF(ISERROR($V8),"",OFFSET('Smelter Look-up'!$D$4,$V8-4,0)&amp;"")</f>
        <v>CHINA</v>
      </c>
      <c r="F8" s="182" t="str">
        <f ca="1">IF(ISERROR($V8),"",OFFSET('Smelter Look-up'!$E$4,$V8-4,0))</f>
        <v>CID000707</v>
      </c>
      <c r="G8" s="182" t="str">
        <f ca="1">IF(C8=$X$4,IF(ISERROR($V8),"Enter smelter details","RMI"),IF(ISERROR($V8),"",OFFSET('Smelter Look-up'!$F$4,$V8-4,0)))</f>
        <v>RMI</v>
      </c>
      <c r="H8" s="183">
        <f ca="1">IF(ISERROR($V8),"",OFFSET('Smelter Look-up'!$G$4,$V8-4,0))</f>
        <v>0</v>
      </c>
      <c r="I8" s="184" t="str">
        <f ca="1">IF(ISERROR($V8),"",OFFSET('Smelter Look-up'!$H$4,$V8-4,0))</f>
        <v>Fanling</v>
      </c>
      <c r="J8" s="184" t="str">
        <f ca="1">IF(ISERROR($V8),"",OFFSET('Smelter Look-up'!$I$4,$V8-4,0))</f>
        <v>Hong Kong SAR (see also separate country code entry under HK)</v>
      </c>
      <c r="K8" s="224"/>
      <c r="L8" s="224"/>
      <c r="M8" s="224"/>
      <c r="N8" s="224"/>
      <c r="O8" s="224"/>
      <c r="P8" s="185"/>
      <c r="Q8" s="225"/>
      <c r="R8" s="182" t="str">
        <f ca="1">IF(ISERROR($V8),"",OFFSET('Smelter Look-up'!$C$4,$V8-4,0)&amp;"")</f>
        <v>Heraeus Metals Hong Kong Ltd.</v>
      </c>
      <c r="S8" s="181" t="str">
        <f t="shared" ca="1" si="3"/>
        <v>CN</v>
      </c>
      <c r="T8" s="181" t="str">
        <f ca="1">IF(B8="","",IF(ISERROR(MATCH($J8,SorP!$B$1:$B$6279,0)),"",INDIRECT("'SorP'!$A$"&amp;MATCH($S8&amp;$J8,SorP!C:C,0))))</f>
        <v>CN-HK</v>
      </c>
      <c r="U8" s="201"/>
      <c r="V8" s="226">
        <f ca="1">IF(C8="",NA(),IF(OR(C8="Smelter not listed",C8="Smelter not yet identified"),MATCH($B8&amp;$D8,'Smelter Look-up'!$J:$J,0),MATCH($B8&amp;$C8,'Smelter Look-up'!$J:$J,0)))</f>
        <v>107</v>
      </c>
      <c r="X8" s="227">
        <f t="shared" ca="1" si="4"/>
        <v>0</v>
      </c>
      <c r="AB8" s="228" t="str">
        <f t="shared" ca="1" si="5"/>
        <v>GoldHeraeus Metals Hong Kong Ltd.</v>
      </c>
    </row>
    <row r="9" spans="1:34" s="227" customFormat="1" ht="19.95" customHeight="1">
      <c r="A9" s="262" t="s">
        <v>698</v>
      </c>
      <c r="B9" s="182" t="str">
        <f ca="1">IF(LEN(A9)=0,"",INDEX('Smelter Look-up'!$A:$A,MATCH($A9,'Smelter Look-up'!$E:$E,0)))</f>
        <v>Gold</v>
      </c>
      <c r="C9" s="186" t="str">
        <f ca="1">IF(LEN(A9)=0,"",INDEX('Smelter Look-up'!$C:$C,MATCH($A9,'Smelter Look-up'!$E:$E,0)))</f>
        <v>LS-NIKKO Copper Inc.</v>
      </c>
      <c r="D9" s="230"/>
      <c r="E9" s="182" t="str">
        <f ca="1">IF(ISERROR($V9),"",OFFSET('Smelter Look-up'!$D$4,$V9-4,0)&amp;"")</f>
        <v>KOREA, REPUBLIC OF</v>
      </c>
      <c r="F9" s="182" t="str">
        <f ca="1">IF(ISERROR($V9),"",OFFSET('Smelter Look-up'!$E$4,$V9-4,0))</f>
        <v>CID001078</v>
      </c>
      <c r="G9" s="182" t="str">
        <f ca="1">IF(C9=$X$4,IF(ISERROR($V9),"Enter smelter details","RMI"),IF(ISERROR($V9),"",OFFSET('Smelter Look-up'!$F$4,$V9-4,0)))</f>
        <v>RMI</v>
      </c>
      <c r="H9" s="183">
        <f ca="1">IF(ISERROR($V9),"",OFFSET('Smelter Look-up'!$G$4,$V9-4,0))</f>
        <v>0</v>
      </c>
      <c r="I9" s="184" t="str">
        <f ca="1">IF(ISERROR($V9),"",OFFSET('Smelter Look-up'!$H$4,$V9-4,0))</f>
        <v>Onsan-eup</v>
      </c>
      <c r="J9" s="184" t="str">
        <f ca="1">IF(ISERROR($V9),"",OFFSET('Smelter Look-up'!$I$4,$V9-4,0))</f>
        <v>Ulsan-gwangyeoksi</v>
      </c>
      <c r="K9" s="224"/>
      <c r="L9" s="224"/>
      <c r="M9" s="224"/>
      <c r="N9" s="224"/>
      <c r="O9" s="224"/>
      <c r="P9" s="185"/>
      <c r="Q9" s="225"/>
      <c r="R9" s="182" t="str">
        <f ca="1">IF(ISERROR($V9),"",OFFSET('Smelter Look-up'!$C$4,$V9-4,0)&amp;"")</f>
        <v>LS-NIKKO Copper Inc.</v>
      </c>
      <c r="S9" s="181" t="str">
        <f t="shared" ca="1" si="3"/>
        <v>KR</v>
      </c>
      <c r="T9" s="181" t="str">
        <f ca="1">IF(B9="","",IF(ISERROR(MATCH($J9,SorP!$B$1:$B$6279,0)),"",INDIRECT("'SorP'!$A$"&amp;MATCH($S9&amp;$J9,SorP!C:C,0))))</f>
        <v>KR-31</v>
      </c>
      <c r="U9" s="201"/>
      <c r="V9" s="226">
        <f ca="1">IF(C9="",NA(),IF(OR(C9="Smelter not listed",C9="Smelter not yet identified"),MATCH($B9&amp;$D9,'Smelter Look-up'!$J:$J,0),MATCH($B9&amp;$C9,'Smelter Look-up'!$J:$J,0)))</f>
        <v>157</v>
      </c>
      <c r="X9" s="227">
        <f t="shared" ca="1" si="4"/>
        <v>0</v>
      </c>
      <c r="AB9" s="228" t="str">
        <f t="shared" ca="1" si="5"/>
        <v>GoldLS-NIKKO Copper Inc.</v>
      </c>
    </row>
    <row r="10" spans="1:34" s="227" customFormat="1" ht="19.95" customHeight="1">
      <c r="A10" s="262" t="s">
        <v>703</v>
      </c>
      <c r="B10" s="182" t="str">
        <f ca="1">IF(LEN(A10)=0,"",INDEX('Smelter Look-up'!$A:$A,MATCH($A10,'Smelter Look-up'!$E:$E,0)))</f>
        <v>Gold</v>
      </c>
      <c r="C10" s="186" t="str">
        <f ca="1">IF(LEN(A10)=0,"",INDEX('Smelter Look-up'!$C:$C,MATCH($A10,'Smelter Look-up'!$E:$E,0)))</f>
        <v>Metalor Technologies (Hong Kong) Ltd.</v>
      </c>
      <c r="D10" s="230"/>
      <c r="E10" s="182" t="str">
        <f ca="1">IF(ISERROR($V10),"",OFFSET('Smelter Look-up'!$D$4,$V10-4,0)&amp;"")</f>
        <v>CHINA</v>
      </c>
      <c r="F10" s="182" t="str">
        <f ca="1">IF(ISERROR($V10),"",OFFSET('Smelter Look-up'!$E$4,$V10-4,0))</f>
        <v>CID001149</v>
      </c>
      <c r="G10" s="182" t="str">
        <f ca="1">IF(C10=$X$4,IF(ISERROR($V10),"Enter smelter details","RMI"),IF(ISERROR($V10),"",OFFSET('Smelter Look-up'!$F$4,$V10-4,0)))</f>
        <v>RMI</v>
      </c>
      <c r="H10" s="183">
        <f ca="1">IF(ISERROR($V10),"",OFFSET('Smelter Look-up'!$G$4,$V10-4,0))</f>
        <v>0</v>
      </c>
      <c r="I10" s="184" t="str">
        <f ca="1">IF(ISERROR($V10),"",OFFSET('Smelter Look-up'!$H$4,$V10-4,0))</f>
        <v>Kwai Chung</v>
      </c>
      <c r="J10" s="184" t="str">
        <f ca="1">IF(ISERROR($V10),"",OFFSET('Smelter Look-up'!$I$4,$V10-4,0))</f>
        <v>Hong Kong SAR (see also separate country code entry under HK)</v>
      </c>
      <c r="K10" s="224"/>
      <c r="L10" s="224"/>
      <c r="M10" s="224"/>
      <c r="N10" s="224"/>
      <c r="O10" s="224"/>
      <c r="P10" s="185"/>
      <c r="Q10" s="225"/>
      <c r="R10" s="182" t="str">
        <f ca="1">IF(ISERROR($V10),"",OFFSET('Smelter Look-up'!$C$4,$V10-4,0)&amp;"")</f>
        <v>Metalor Technologies (Hong Kong) Ltd.</v>
      </c>
      <c r="S10" s="181" t="str">
        <f t="shared" ca="1" si="3"/>
        <v>CN</v>
      </c>
      <c r="T10" s="181" t="str">
        <f ca="1">IF(B10="","",IF(ISERROR(MATCH($J10,SorP!$B$1:$B$6279,0)),"",INDIRECT("'SorP'!$A$"&amp;MATCH($S10&amp;$J10,SorP!C:C,0))))</f>
        <v>CN-HK</v>
      </c>
      <c r="U10" s="201"/>
      <c r="V10" s="226">
        <f ca="1">IF(C10="",NA(),IF(OR(C10="Smelter not listed",C10="Smelter not yet identified"),MATCH($B10&amp;$D10,'Smelter Look-up'!$J:$J,0),MATCH($B10&amp;$C10,'Smelter Look-up'!$J:$J,0)))</f>
        <v>172</v>
      </c>
      <c r="X10" s="227">
        <f t="shared" ca="1" si="4"/>
        <v>0</v>
      </c>
      <c r="AB10" s="228" t="str">
        <f t="shared" ca="1" si="5"/>
        <v>GoldMetalor Technologies (Hong Kong) Ltd.</v>
      </c>
    </row>
    <row r="11" spans="1:34" s="227" customFormat="1" ht="19.95" customHeight="1">
      <c r="A11" s="262" t="s">
        <v>726</v>
      </c>
      <c r="B11" s="182" t="str">
        <f ca="1">IF(LEN(A11)=0,"",INDEX('Smelter Look-up'!$A:$A,MATCH($A11,'Smelter Look-up'!$E:$E,0)))</f>
        <v>Gold</v>
      </c>
      <c r="C11" s="186" t="str">
        <f ca="1">IF(LEN(A11)=0,"",INDEX('Smelter Look-up'!$C:$C,MATCH($A11,'Smelter Look-up'!$E:$E,0)))</f>
        <v>Shandong Zhaojin Gold &amp; Silver Refinery Co., Ltd.</v>
      </c>
      <c r="D11" s="230"/>
      <c r="E11" s="182" t="str">
        <f ca="1">IF(ISERROR($V11),"",OFFSET('Smelter Look-up'!$D$4,$V11-4,0)&amp;"")</f>
        <v>CHINA</v>
      </c>
      <c r="F11" s="182" t="str">
        <f ca="1">IF(ISERROR($V11),"",OFFSET('Smelter Look-up'!$E$4,$V11-4,0))</f>
        <v>CID001622</v>
      </c>
      <c r="G11" s="182" t="str">
        <f ca="1">IF(C11=$X$4,IF(ISERROR($V11),"Enter smelter details","RMI"),IF(ISERROR($V11),"",OFFSET('Smelter Look-up'!$F$4,$V11-4,0)))</f>
        <v>RMI</v>
      </c>
      <c r="H11" s="183">
        <f ca="1">IF(ISERROR($V11),"",OFFSET('Smelter Look-up'!$G$4,$V11-4,0))</f>
        <v>0</v>
      </c>
      <c r="I11" s="184" t="str">
        <f ca="1">IF(ISERROR($V11),"",OFFSET('Smelter Look-up'!$H$4,$V11-4,0))</f>
        <v>Zhaoyuan</v>
      </c>
      <c r="J11" s="184" t="str">
        <f ca="1">IF(ISERROR($V11),"",OFFSET('Smelter Look-up'!$I$4,$V11-4,0))</f>
        <v>Shandong Sheng</v>
      </c>
      <c r="K11" s="224"/>
      <c r="L11" s="224"/>
      <c r="M11" s="224"/>
      <c r="N11" s="224"/>
      <c r="O11" s="224"/>
      <c r="P11" s="185"/>
      <c r="Q11" s="225"/>
      <c r="R11" s="182" t="str">
        <f ca="1">IF(ISERROR($V11),"",OFFSET('Smelter Look-up'!$C$4,$V11-4,0)&amp;"")</f>
        <v>Shandong Zhaojin Gold &amp; Silver Refinery Co., Ltd.</v>
      </c>
      <c r="S11" s="181" t="str">
        <f t="shared" ca="1" si="3"/>
        <v>CN</v>
      </c>
      <c r="T11" s="181" t="str">
        <f ca="1">IF(B11="","",IF(ISERROR(MATCH($J11,SorP!$B$1:$B$6279,0)),"",INDIRECT("'SorP'!$A$"&amp;MATCH($S11&amp;$J11,SorP!C:C,0))))</f>
        <v>CN-SD</v>
      </c>
      <c r="U11" s="201"/>
      <c r="V11" s="226">
        <f ca="1">IF(C11="",NA(),IF(OR(C11="Smelter not listed",C11="Smelter not yet identified"),MATCH($B11&amp;$D11,'Smelter Look-up'!$J:$J,0),MATCH($B11&amp;$C11,'Smelter Look-up'!$J:$J,0)))</f>
        <v>246</v>
      </c>
      <c r="X11" s="227">
        <f t="shared" ca="1" si="4"/>
        <v>0</v>
      </c>
      <c r="AB11" s="228" t="str">
        <f t="shared" ca="1" si="5"/>
        <v>GoldShandong Zhaojin Gold &amp; Silver Refinery Co., Ltd.</v>
      </c>
    </row>
    <row r="12" spans="1:34" s="227" customFormat="1" ht="19.95" customHeight="1">
      <c r="A12" s="262" t="s">
        <v>728</v>
      </c>
      <c r="B12" s="182" t="str">
        <f ca="1">IF(LEN(A12)=0,"",INDEX('Smelter Look-up'!$A:$A,MATCH($A12,'Smelter Look-up'!$E:$E,0)))</f>
        <v>Gold</v>
      </c>
      <c r="C12" s="186" t="str">
        <f ca="1">IF(LEN(A12)=0,"",INDEX('Smelter Look-up'!$C:$C,MATCH($A12,'Smelter Look-up'!$E:$E,0)))</f>
        <v>Solar Applied Materials Technology Corp.</v>
      </c>
      <c r="D12" s="230"/>
      <c r="E12" s="182" t="str">
        <f ca="1">IF(ISERROR($V12),"",OFFSET('Smelter Look-up'!$D$4,$V12-4,0)&amp;"")</f>
        <v>TAIWAN, PROVINCE OF CHINA</v>
      </c>
      <c r="F12" s="182" t="str">
        <f ca="1">IF(ISERROR($V12),"",OFFSET('Smelter Look-up'!$E$4,$V12-4,0))</f>
        <v>CID001761</v>
      </c>
      <c r="G12" s="182" t="str">
        <f ca="1">IF(C12=$X$4,IF(ISERROR($V12),"Enter smelter details","RMI"),IF(ISERROR($V12),"",OFFSET('Smelter Look-up'!$F$4,$V12-4,0)))</f>
        <v>RMI</v>
      </c>
      <c r="H12" s="183">
        <f ca="1">IF(ISERROR($V12),"",OFFSET('Smelter Look-up'!$G$4,$V12-4,0))</f>
        <v>0</v>
      </c>
      <c r="I12" s="184" t="str">
        <f ca="1">IF(ISERROR($V12),"",OFFSET('Smelter Look-up'!$H$4,$V12-4,0))</f>
        <v>Tainan City</v>
      </c>
      <c r="J12" s="184" t="str">
        <f ca="1">IF(ISERROR($V12),"",OFFSET('Smelter Look-up'!$I$4,$V12-4,0))</f>
        <v>Tainan</v>
      </c>
      <c r="K12" s="224"/>
      <c r="L12" s="224"/>
      <c r="M12" s="224"/>
      <c r="N12" s="224"/>
      <c r="O12" s="224"/>
      <c r="P12" s="185"/>
      <c r="Q12" s="225"/>
      <c r="R12" s="182" t="str">
        <f ca="1">IF(ISERROR($V12),"",OFFSET('Smelter Look-up'!$C$4,$V12-4,0)&amp;"")</f>
        <v>Solar Applied Materials Technology Corp.</v>
      </c>
      <c r="S12" s="181" t="str">
        <f t="shared" ca="1" si="3"/>
        <v>TW</v>
      </c>
      <c r="T12" s="181" t="str">
        <f ca="1">IF(B12="","",IF(ISERROR(MATCH($J12,SorP!$B$1:$B$6279,0)),"",INDIRECT("'SorP'!$A$"&amp;MATCH($S12&amp;$J12,SorP!C:C,0))))</f>
        <v>TW-TNN</v>
      </c>
      <c r="U12" s="201"/>
      <c r="V12" s="226">
        <f ca="1">IF(C12="",NA(),IF(OR(C12="Smelter not listed",C12="Smelter not yet identified"),MATCH($B12&amp;$D12,'Smelter Look-up'!$J:$J,0),MATCH($B12&amp;$C12,'Smelter Look-up'!$J:$J,0)))</f>
        <v>258</v>
      </c>
      <c r="X12" s="227">
        <f t="shared" ca="1" si="4"/>
        <v>0</v>
      </c>
      <c r="AB12" s="228" t="str">
        <f t="shared" ca="1" si="5"/>
        <v>GoldSolar Applied Materials Technology Corp.</v>
      </c>
    </row>
    <row r="13" spans="1:34" s="227" customFormat="1" ht="19.95" customHeight="1">
      <c r="A13" s="262" t="s">
        <v>730</v>
      </c>
      <c r="B13" s="182" t="str">
        <f ca="1">IF(LEN(A13)=0,"",INDEX('Smelter Look-up'!$A:$A,MATCH($A13,'Smelter Look-up'!$E:$E,0)))</f>
        <v>Gold</v>
      </c>
      <c r="C13" s="186" t="str">
        <f ca="1">IF(LEN(A13)=0,"",INDEX('Smelter Look-up'!$C:$C,MATCH($A13,'Smelter Look-up'!$E:$E,0)))</f>
        <v>Tanaka Kikinzoku Kogyo K.K.</v>
      </c>
      <c r="D13" s="230"/>
      <c r="E13" s="182" t="str">
        <f ca="1">IF(ISERROR($V13),"",OFFSET('Smelter Look-up'!$D$4,$V13-4,0)&amp;"")</f>
        <v>JAPAN</v>
      </c>
      <c r="F13" s="182" t="str">
        <f ca="1">IF(ISERROR($V13),"",OFFSET('Smelter Look-up'!$E$4,$V13-4,0))</f>
        <v>CID001875</v>
      </c>
      <c r="G13" s="182" t="str">
        <f ca="1">IF(C13=$X$4,IF(ISERROR($V13),"Enter smelter details","RMI"),IF(ISERROR($V13),"",OFFSET('Smelter Look-up'!$F$4,$V13-4,0)))</f>
        <v>RMI</v>
      </c>
      <c r="H13" s="183">
        <f ca="1">IF(ISERROR($V13),"",OFFSET('Smelter Look-up'!$G$4,$V13-4,0))</f>
        <v>0</v>
      </c>
      <c r="I13" s="184" t="str">
        <f ca="1">IF(ISERROR($V13),"",OFFSET('Smelter Look-up'!$H$4,$V13-4,0))</f>
        <v>Hiratsuka</v>
      </c>
      <c r="J13" s="184" t="str">
        <f ca="1">IF(ISERROR($V13),"",OFFSET('Smelter Look-up'!$I$4,$V13-4,0))</f>
        <v>Kanagawa</v>
      </c>
      <c r="K13" s="224"/>
      <c r="L13" s="224"/>
      <c r="M13" s="224"/>
      <c r="N13" s="224"/>
      <c r="O13" s="224"/>
      <c r="P13" s="185"/>
      <c r="Q13" s="225"/>
      <c r="R13" s="182" t="str">
        <f ca="1">IF(ISERROR($V13),"",OFFSET('Smelter Look-up'!$C$4,$V13-4,0)&amp;"")</f>
        <v>Tanaka Kikinzoku Kogyo K.K.</v>
      </c>
      <c r="S13" s="181" t="str">
        <f t="shared" ca="1" si="3"/>
        <v>JP</v>
      </c>
      <c r="T13" s="181" t="str">
        <f ca="1">IF(B13="","",IF(ISERROR(MATCH($J13,SorP!$B$1:$B$6279,0)),"",INDIRECT("'SorP'!$A$"&amp;MATCH($S13&amp;$J13,SorP!C:C,0))))</f>
        <v>JP-14</v>
      </c>
      <c r="U13" s="201"/>
      <c r="V13" s="226">
        <f ca="1">IF(C13="",NA(),IF(OR(C13="Smelter not listed",C13="Smelter not yet identified"),MATCH($B13&amp;$D13,'Smelter Look-up'!$J:$J,0),MATCH($B13&amp;$C13,'Smelter Look-up'!$J:$J,0)))</f>
        <v>278</v>
      </c>
      <c r="X13" s="227">
        <f t="shared" ca="1" si="4"/>
        <v>0</v>
      </c>
      <c r="AB13" s="228" t="str">
        <f t="shared" ca="1" si="5"/>
        <v>GoldTanaka Kikinzoku Kogyo K.K.</v>
      </c>
    </row>
    <row r="14" spans="1:34" s="227" customFormat="1" ht="19.95" customHeight="1">
      <c r="A14" s="262" t="s">
        <v>732</v>
      </c>
      <c r="B14" s="182" t="str">
        <f ca="1">IF(LEN(A14)=0,"",INDEX('Smelter Look-up'!$A:$A,MATCH($A14,'Smelter Look-up'!$E:$E,0)))</f>
        <v>Gold</v>
      </c>
      <c r="C14" s="186" t="str">
        <f ca="1">IF(LEN(A14)=0,"",INDEX('Smelter Look-up'!$C:$C,MATCH($A14,'Smelter Look-up'!$E:$E,0)))</f>
        <v>Shandong Gold Smelting Co., Ltd.</v>
      </c>
      <c r="D14" s="230"/>
      <c r="E14" s="182" t="str">
        <f ca="1">IF(ISERROR($V14),"",OFFSET('Smelter Look-up'!$D$4,$V14-4,0)&amp;"")</f>
        <v>CHINA</v>
      </c>
      <c r="F14" s="182" t="str">
        <f ca="1">IF(ISERROR($V14),"",OFFSET('Smelter Look-up'!$E$4,$V14-4,0))</f>
        <v>CID001916</v>
      </c>
      <c r="G14" s="182" t="str">
        <f ca="1">IF(C14=$X$4,IF(ISERROR($V14),"Enter smelter details","RMI"),IF(ISERROR($V14),"",OFFSET('Smelter Look-up'!$F$4,$V14-4,0)))</f>
        <v>RMI</v>
      </c>
      <c r="H14" s="183">
        <f ca="1">IF(ISERROR($V14),"",OFFSET('Smelter Look-up'!$G$4,$V14-4,0))</f>
        <v>0</v>
      </c>
      <c r="I14" s="184" t="str">
        <f ca="1">IF(ISERROR($V14),"",OFFSET('Smelter Look-up'!$H$4,$V14-4,0))</f>
        <v>Laizhou</v>
      </c>
      <c r="J14" s="184" t="str">
        <f ca="1">IF(ISERROR($V14),"",OFFSET('Smelter Look-up'!$I$4,$V14-4,0))</f>
        <v>Shandong Sheng</v>
      </c>
      <c r="K14" s="224"/>
      <c r="L14" s="224"/>
      <c r="M14" s="224"/>
      <c r="N14" s="224"/>
      <c r="O14" s="224"/>
      <c r="P14" s="185"/>
      <c r="Q14" s="225"/>
      <c r="R14" s="182" t="str">
        <f ca="1">IF(ISERROR($V14),"",OFFSET('Smelter Look-up'!$C$4,$V14-4,0)&amp;"")</f>
        <v>Shandong Gold Smelting Co., Ltd.</v>
      </c>
      <c r="S14" s="181" t="str">
        <f t="shared" ca="1" si="3"/>
        <v>CN</v>
      </c>
      <c r="T14" s="181" t="str">
        <f ca="1">IF(B14="","",IF(ISERROR(MATCH($J14,SorP!$B$1:$B$6279,0)),"",INDIRECT("'SorP'!$A$"&amp;MATCH($S14&amp;$J14,SorP!C:C,0))))</f>
        <v>CN-SD</v>
      </c>
      <c r="U14" s="201"/>
      <c r="V14" s="226">
        <f ca="1">IF(C14="",NA(),IF(OR(C14="Smelter not listed",C14="Smelter not yet identified"),MATCH($B14&amp;$D14,'Smelter Look-up'!$J:$J,0),MATCH($B14&amp;$C14,'Smelter Look-up'!$J:$J,0)))</f>
        <v>239</v>
      </c>
      <c r="X14" s="227">
        <f t="shared" ca="1" si="4"/>
        <v>0</v>
      </c>
      <c r="AB14" s="228" t="str">
        <f t="shared" ca="1" si="5"/>
        <v>GoldShandong Gold Smelting Co., Ltd.</v>
      </c>
    </row>
    <row r="15" spans="1:34" s="227" customFormat="1" ht="19.95" customHeight="1">
      <c r="A15" s="262" t="s">
        <v>743</v>
      </c>
      <c r="B15" s="182" t="str">
        <f ca="1">IF(LEN(A15)=0,"",INDEX('Smelter Look-up'!$A:$A,MATCH($A15,'Smelter Look-up'!$E:$E,0)))</f>
        <v>Gold</v>
      </c>
      <c r="C15" s="186" t="str">
        <f ca="1">IF(LEN(A15)=0,"",INDEX('Smelter Look-up'!$C:$C,MATCH($A15,'Smelter Look-up'!$E:$E,0)))</f>
        <v>Zhongyuan Gold Smelter of Zhongjin Gold Corporation</v>
      </c>
      <c r="D15" s="230"/>
      <c r="E15" s="182" t="str">
        <f ca="1">IF(ISERROR($V15),"",OFFSET('Smelter Look-up'!$D$4,$V15-4,0)&amp;"")</f>
        <v>CHINA</v>
      </c>
      <c r="F15" s="182" t="str">
        <f ca="1">IF(ISERROR($V15),"",OFFSET('Smelter Look-up'!$E$4,$V15-4,0))</f>
        <v>CID002224</v>
      </c>
      <c r="G15" s="182" t="str">
        <f ca="1">IF(C15=$X$4,IF(ISERROR($V15),"Enter smelter details","RMI"),IF(ISERROR($V15),"",OFFSET('Smelter Look-up'!$F$4,$V15-4,0)))</f>
        <v>RMI</v>
      </c>
      <c r="H15" s="183">
        <f ca="1">IF(ISERROR($V15),"",OFFSET('Smelter Look-up'!$G$4,$V15-4,0))</f>
        <v>0</v>
      </c>
      <c r="I15" s="184" t="str">
        <f ca="1">IF(ISERROR($V15),"",OFFSET('Smelter Look-up'!$H$4,$V15-4,0))</f>
        <v>Sanmenxia</v>
      </c>
      <c r="J15" s="184" t="str">
        <f ca="1">IF(ISERROR($V15),"",OFFSET('Smelter Look-up'!$I$4,$V15-4,0))</f>
        <v>Henan Sheng</v>
      </c>
      <c r="K15" s="224"/>
      <c r="L15" s="224"/>
      <c r="M15" s="224"/>
      <c r="N15" s="224"/>
      <c r="O15" s="224"/>
      <c r="P15" s="185"/>
      <c r="Q15" s="225"/>
      <c r="R15" s="182" t="str">
        <f ca="1">IF(ISERROR($V15),"",OFFSET('Smelter Look-up'!$C$4,$V15-4,0)&amp;"")</f>
        <v>Zhongyuan Gold Smelter of Zhongjin Gold Corporation</v>
      </c>
      <c r="S15" s="181" t="str">
        <f t="shared" ca="1" si="3"/>
        <v>CN</v>
      </c>
      <c r="T15" s="181" t="str">
        <f ca="1">IF(B15="","",IF(ISERROR(MATCH($J15,SorP!$B$1:$B$6279,0)),"",INDIRECT("'SorP'!$A$"&amp;MATCH($S15&amp;$J15,SorP!C:C,0))))</f>
        <v>CN-HA</v>
      </c>
      <c r="U15" s="201"/>
      <c r="V15" s="226">
        <f ca="1">IF(C15="",NA(),IF(OR(C15="Smelter not listed",C15="Smelter not yet identified"),MATCH($B15&amp;$D15,'Smelter Look-up'!$J:$J,0),MATCH($B15&amp;$C15,'Smelter Look-up'!$J:$J,0)))</f>
        <v>316</v>
      </c>
      <c r="X15" s="227">
        <f t="shared" ca="1" si="4"/>
        <v>0</v>
      </c>
      <c r="AB15" s="228" t="str">
        <f t="shared" ca="1" si="5"/>
        <v>GoldZhongyuan Gold Smelter of Zhongjin Gold Corporation</v>
      </c>
    </row>
    <row r="16" spans="1:34" s="227" customFormat="1" ht="19.95" customHeight="1">
      <c r="A16" s="262" t="s">
        <v>745</v>
      </c>
      <c r="B16" s="182" t="str">
        <f ca="1">IF(LEN(A16)=0,"",INDEX('Smelter Look-up'!$A:$A,MATCH($A16,'Smelter Look-up'!$E:$E,0)))</f>
        <v>Tantalum</v>
      </c>
      <c r="C16" s="186" t="str">
        <f ca="1">IF(LEN(A16)=0,"",INDEX('Smelter Look-up'!$C:$C,MATCH($A16,'Smelter Look-up'!$E:$E,0)))</f>
        <v>Changsha South Tantalum Niobium Co., Ltd.</v>
      </c>
      <c r="D16" s="230"/>
      <c r="E16" s="182" t="str">
        <f ca="1">IF(ISERROR($V16),"",OFFSET('Smelter Look-up'!$D$4,$V16-4,0)&amp;"")</f>
        <v>CHINA</v>
      </c>
      <c r="F16" s="182" t="str">
        <f ca="1">IF(ISERROR($V16),"",OFFSET('Smelter Look-up'!$E$4,$V16-4,0))</f>
        <v>CID000211</v>
      </c>
      <c r="G16" s="182" t="str">
        <f ca="1">IF(C16=$X$4,IF(ISERROR($V16),"Enter smelter details","RMI"),IF(ISERROR($V16),"",OFFSET('Smelter Look-up'!$F$4,$V16-4,0)))</f>
        <v>RMI</v>
      </c>
      <c r="H16" s="183">
        <f ca="1">IF(ISERROR($V16),"",OFFSET('Smelter Look-up'!$G$4,$V16-4,0))</f>
        <v>0</v>
      </c>
      <c r="I16" s="184" t="str">
        <f ca="1">IF(ISERROR($V16),"",OFFSET('Smelter Look-up'!$H$4,$V16-4,0))</f>
        <v>Changsha</v>
      </c>
      <c r="J16" s="184" t="str">
        <f ca="1">IF(ISERROR($V16),"",OFFSET('Smelter Look-up'!$I$4,$V16-4,0))</f>
        <v>Hunan Sheng</v>
      </c>
      <c r="K16" s="224"/>
      <c r="L16" s="224"/>
      <c r="M16" s="224"/>
      <c r="N16" s="224"/>
      <c r="O16" s="224"/>
      <c r="P16" s="185"/>
      <c r="Q16" s="225"/>
      <c r="R16" s="182" t="str">
        <f ca="1">IF(ISERROR($V16),"",OFFSET('Smelter Look-up'!$C$4,$V16-4,0)&amp;"")</f>
        <v>Changsha South Tantalum Niobium Co., Ltd.</v>
      </c>
      <c r="S16" s="181" t="str">
        <f t="shared" ca="1" si="3"/>
        <v>CN</v>
      </c>
      <c r="T16" s="181" t="str">
        <f ca="1">IF(B16="","",IF(ISERROR(MATCH($J16,SorP!$B$1:$B$6279,0)),"",INDIRECT("'SorP'!$A$"&amp;MATCH($S16&amp;$J16,SorP!C:C,0))))</f>
        <v>CN-HN</v>
      </c>
      <c r="U16" s="201"/>
      <c r="V16" s="226">
        <f ca="1">IF(C16="",NA(),IF(OR(C16="Smelter not listed",C16="Smelter not yet identified"),MATCH($B16&amp;$D16,'Smelter Look-up'!$J:$J,0),MATCH($B16&amp;$C16,'Smelter Look-up'!$J:$J,0)))</f>
        <v>324</v>
      </c>
      <c r="X16" s="227">
        <f t="shared" ca="1" si="4"/>
        <v>0</v>
      </c>
      <c r="AB16" s="228" t="str">
        <f t="shared" ca="1" si="5"/>
        <v>TantalumChangsha South Tantalum Niobium Co., Ltd.</v>
      </c>
    </row>
    <row r="17" spans="1:28" s="227" customFormat="1" ht="19.95" customHeight="1">
      <c r="A17" s="262" t="s">
        <v>746</v>
      </c>
      <c r="B17" s="182" t="str">
        <f ca="1">IF(LEN(A17)=0,"",INDEX('Smelter Look-up'!$A:$A,MATCH($A17,'Smelter Look-up'!$E:$E,0)))</f>
        <v>Tantalum</v>
      </c>
      <c r="C17" s="186" t="str">
        <f ca="1">IF(LEN(A17)=0,"",INDEX('Smelter Look-up'!$C:$C,MATCH($A17,'Smelter Look-up'!$E:$E,0)))</f>
        <v>F&amp;X Electro-Materials Ltd.</v>
      </c>
      <c r="D17" s="230"/>
      <c r="E17" s="182" t="str">
        <f ca="1">IF(ISERROR($V17),"",OFFSET('Smelter Look-up'!$D$4,$V17-4,0)&amp;"")</f>
        <v>CHINA</v>
      </c>
      <c r="F17" s="182" t="str">
        <f ca="1">IF(ISERROR($V17),"",OFFSET('Smelter Look-up'!$E$4,$V17-4,0))</f>
        <v>CID000460</v>
      </c>
      <c r="G17" s="182" t="str">
        <f ca="1">IF(C17=$X$4,IF(ISERROR($V17),"Enter smelter details","RMI"),IF(ISERROR($V17),"",OFFSET('Smelter Look-up'!$F$4,$V17-4,0)))</f>
        <v>RMI</v>
      </c>
      <c r="H17" s="183">
        <f ca="1">IF(ISERROR($V17),"",OFFSET('Smelter Look-up'!$G$4,$V17-4,0))</f>
        <v>0</v>
      </c>
      <c r="I17" s="184" t="str">
        <f ca="1">IF(ISERROR($V17),"",OFFSET('Smelter Look-up'!$H$4,$V17-4,0))</f>
        <v>Jiangmen</v>
      </c>
      <c r="J17" s="184" t="str">
        <f ca="1">IF(ISERROR($V17),"",OFFSET('Smelter Look-up'!$I$4,$V17-4,0))</f>
        <v>Guangdong Sheng</v>
      </c>
      <c r="K17" s="224"/>
      <c r="L17" s="224"/>
      <c r="M17" s="224"/>
      <c r="N17" s="224"/>
      <c r="O17" s="224"/>
      <c r="P17" s="185"/>
      <c r="Q17" s="225"/>
      <c r="R17" s="182" t="str">
        <f ca="1">IF(ISERROR($V17),"",OFFSET('Smelter Look-up'!$C$4,$V17-4,0)&amp;"")</f>
        <v>F&amp;X Electro-Materials Ltd.</v>
      </c>
      <c r="S17" s="181" t="str">
        <f t="shared" ca="1" si="3"/>
        <v>CN</v>
      </c>
      <c r="T17" s="181" t="str">
        <f ca="1">IF(B17="","",IF(ISERROR(MATCH($J17,SorP!$B$1:$B$6279,0)),"",INDIRECT("'SorP'!$A$"&amp;MATCH($S17&amp;$J17,SorP!C:C,0))))</f>
        <v>CN-GD</v>
      </c>
      <c r="U17" s="201"/>
      <c r="V17" s="226">
        <f ca="1">IF(C17="",NA(),IF(OR(C17="Smelter not listed",C17="Smelter not yet identified"),MATCH($B17&amp;$D17,'Smelter Look-up'!$J:$J,0),MATCH($B17&amp;$C17,'Smelter Look-up'!$J:$J,0)))</f>
        <v>328</v>
      </c>
      <c r="X17" s="227">
        <f t="shared" ca="1" si="4"/>
        <v>0</v>
      </c>
      <c r="AB17" s="228" t="str">
        <f t="shared" ca="1" si="5"/>
        <v>TantalumF&amp;X Electro-Materials Ltd.</v>
      </c>
    </row>
    <row r="18" spans="1:28" s="227" customFormat="1" ht="19.95" customHeight="1">
      <c r="A18" s="181" t="s">
        <v>748</v>
      </c>
      <c r="B18" s="182" t="str">
        <f ca="1">IF(LEN(A18)=0,"",INDEX('Smelter Look-up'!$A:$A,MATCH($A18,'Smelter Look-up'!$E:$E,0)))</f>
        <v>Tantalum</v>
      </c>
      <c r="C18" s="186" t="str">
        <f ca="1">IF(LEN(A18)=0,"",INDEX('Smelter Look-up'!$C:$C,MATCH($A18,'Smelter Look-up'!$E:$E,0)))</f>
        <v>XIMEI RESOURCES (GUANGDONG) LIMITED</v>
      </c>
      <c r="D18" s="230"/>
      <c r="E18" s="182" t="str">
        <f ca="1">IF(ISERROR($V18),"",OFFSET('Smelter Look-up'!$D$4,$V18-4,0)&amp;"")</f>
        <v>CHINA</v>
      </c>
      <c r="F18" s="182" t="str">
        <f ca="1">IF(ISERROR($V18),"",OFFSET('Smelter Look-up'!$E$4,$V18-4,0))</f>
        <v>CID000616</v>
      </c>
      <c r="G18" s="182" t="str">
        <f ca="1">IF(C18=$X$4,IF(ISERROR($V18),"Enter smelter details","RMI"),IF(ISERROR($V18),"",OFFSET('Smelter Look-up'!$F$4,$V18-4,0)))</f>
        <v>RMI</v>
      </c>
      <c r="H18" s="183">
        <f ca="1">IF(ISERROR($V18),"",OFFSET('Smelter Look-up'!$G$4,$V18-4,0))</f>
        <v>0</v>
      </c>
      <c r="I18" s="184" t="str">
        <f ca="1">IF(ISERROR($V18),"",OFFSET('Smelter Look-up'!$H$4,$V18-4,0))</f>
        <v>Yingde</v>
      </c>
      <c r="J18" s="184" t="str">
        <f ca="1">IF(ISERROR($V18),"",OFFSET('Smelter Look-up'!$I$4,$V18-4,0))</f>
        <v>Guangdong Sheng</v>
      </c>
      <c r="K18" s="224"/>
      <c r="L18" s="224"/>
      <c r="M18" s="224"/>
      <c r="N18" s="224"/>
      <c r="O18" s="224"/>
      <c r="P18" s="185"/>
      <c r="Q18" s="225"/>
      <c r="R18" s="182" t="str">
        <f ca="1">IF(ISERROR($V18),"",OFFSET('Smelter Look-up'!$C$4,$V18-4,0)&amp;"")</f>
        <v>XIMEI RESOURCES (GUANGDONG) LIMITED</v>
      </c>
      <c r="S18" s="181" t="str">
        <f t="shared" ca="1" si="3"/>
        <v>CN</v>
      </c>
      <c r="T18" s="181" t="str">
        <f ca="1">IF(B18="","",IF(ISERROR(MATCH($J18,SorP!$B$1:$B$6279,0)),"",INDIRECT("'SorP'!$A$"&amp;MATCH($S18&amp;$J18,SorP!C:C,0))))</f>
        <v>CN-GD</v>
      </c>
      <c r="U18" s="201"/>
      <c r="V18" s="226">
        <f ca="1">IF(C18="",NA(),IF(OR(C18="Smelter not listed",C18="Smelter not yet identified"),MATCH($B18&amp;$D18,'Smelter Look-up'!$J:$J,0),MATCH($B18&amp;$C18,'Smelter Look-up'!$J:$J,0)))</f>
        <v>380</v>
      </c>
      <c r="X18" s="227">
        <f t="shared" ca="1" si="4"/>
        <v>0</v>
      </c>
      <c r="AB18" s="228" t="str">
        <f t="shared" ca="1" si="5"/>
        <v>TantalumXIMEI RESOURCES (GUANGDONG) LIMITED</v>
      </c>
    </row>
    <row r="19" spans="1:28" s="227" customFormat="1" ht="20.399999999999999">
      <c r="A19" s="181" t="s">
        <v>756</v>
      </c>
      <c r="B19" s="182" t="str">
        <f ca="1">IF(LEN(A19)=0,"",INDEX('Smelter Look-up'!$A:$A,MATCH($A19,'Smelter Look-up'!$E:$E,0)))</f>
        <v>Tantalum</v>
      </c>
      <c r="C19" s="186" t="str">
        <f ca="1">IF(LEN(A19)=0,"",INDEX('Smelter Look-up'!$C:$C,MATCH($A19,'Smelter Look-up'!$E:$E,0)))</f>
        <v>Ningxia Orient Tantalum Industry Co., Ltd.</v>
      </c>
      <c r="D19" s="230"/>
      <c r="E19" s="182" t="str">
        <f ca="1">IF(ISERROR($V19),"",OFFSET('Smelter Look-up'!$D$4,$V19-4,0)&amp;"")</f>
        <v>CHINA</v>
      </c>
      <c r="F19" s="182" t="str">
        <f ca="1">IF(ISERROR($V19),"",OFFSET('Smelter Look-up'!$E$4,$V19-4,0))</f>
        <v>CID001277</v>
      </c>
      <c r="G19" s="182" t="str">
        <f ca="1">IF(C19=$X$4,IF(ISERROR($V19),"Enter smelter details","RMI"),IF(ISERROR($V19),"",OFFSET('Smelter Look-up'!$F$4,$V19-4,0)))</f>
        <v>RMI</v>
      </c>
      <c r="H19" s="183">
        <f ca="1">IF(ISERROR($V19),"",OFFSET('Smelter Look-up'!$G$4,$V19-4,0))</f>
        <v>0</v>
      </c>
      <c r="I19" s="184" t="str">
        <f ca="1">IF(ISERROR($V19),"",OFFSET('Smelter Look-up'!$H$4,$V19-4,0))</f>
        <v>Shizuishan City</v>
      </c>
      <c r="J19" s="184" t="str">
        <f ca="1">IF(ISERROR($V19),"",OFFSET('Smelter Look-up'!$I$4,$V19-4,0))</f>
        <v>Ningxia Huizi Zizhiqu</v>
      </c>
      <c r="K19" s="224"/>
      <c r="L19" s="224"/>
      <c r="M19" s="224"/>
      <c r="N19" s="224"/>
      <c r="O19" s="224"/>
      <c r="P19" s="185"/>
      <c r="Q19" s="225"/>
      <c r="R19" s="182" t="str">
        <f ca="1">IF(ISERROR($V19),"",OFFSET('Smelter Look-up'!$C$4,$V19-4,0)&amp;"")</f>
        <v>Ningxia Orient Tantalum Industry Co., Ltd.</v>
      </c>
      <c r="S19" s="181" t="str">
        <f t="shared" ca="1" si="3"/>
        <v>CN</v>
      </c>
      <c r="T19" s="181" t="str">
        <f ca="1">IF(B19="","",IF(ISERROR(MATCH($J19,SorP!$B$1:$B$6279,0)),"",INDIRECT("'SorP'!$A$"&amp;MATCH($S19&amp;$J19,SorP!C:C,0))))</f>
        <v>CN-NX</v>
      </c>
      <c r="U19" s="201"/>
      <c r="V19" s="226">
        <f ca="1">IF(C19="",NA(),IF(OR(C19="Smelter not listed",C19="Smelter not yet identified"),MATCH($B19&amp;$D19,'Smelter Look-up'!$J:$J,0),MATCH($B19&amp;$C19,'Smelter Look-up'!$J:$J,0)))</f>
        <v>358</v>
      </c>
      <c r="X19" s="227">
        <f t="shared" ca="1" si="4"/>
        <v>0</v>
      </c>
      <c r="AB19" s="228" t="str">
        <f t="shared" ca="1" si="5"/>
        <v>TantalumNingxia Orient Tantalum Industry Co., Ltd.</v>
      </c>
    </row>
    <row r="20" spans="1:28" s="227" customFormat="1" ht="20.399999999999999">
      <c r="A20" s="181" t="s">
        <v>760</v>
      </c>
      <c r="B20" s="182" t="str">
        <f ca="1">IF(LEN(A20)=0,"",INDEX('Smelter Look-up'!$A:$A,MATCH($A20,'Smelter Look-up'!$E:$E,0)))</f>
        <v>Tantalum</v>
      </c>
      <c r="C20" s="186" t="str">
        <f ca="1">IF(LEN(A20)=0,"",INDEX('Smelter Look-up'!$C:$C,MATCH($A20,'Smelter Look-up'!$E:$E,0)))</f>
        <v>Taki Chemical Co., Ltd.</v>
      </c>
      <c r="D20" s="230"/>
      <c r="E20" s="182" t="str">
        <f ca="1">IF(ISERROR($V20),"",OFFSET('Smelter Look-up'!$D$4,$V20-4,0)&amp;"")</f>
        <v>JAPAN</v>
      </c>
      <c r="F20" s="182" t="str">
        <f ca="1">IF(ISERROR($V20),"",OFFSET('Smelter Look-up'!$E$4,$V20-4,0))</f>
        <v>CID001869</v>
      </c>
      <c r="G20" s="182" t="str">
        <f ca="1">IF(C20=$X$4,IF(ISERROR($V20),"Enter smelter details","RMI"),IF(ISERROR($V20),"",OFFSET('Smelter Look-up'!$F$4,$V20-4,0)))</f>
        <v>RMI</v>
      </c>
      <c r="H20" s="183">
        <f ca="1">IF(ISERROR($V20),"",OFFSET('Smelter Look-up'!$G$4,$V20-4,0))</f>
        <v>0</v>
      </c>
      <c r="I20" s="184" t="str">
        <f ca="1">IF(ISERROR($V20),"",OFFSET('Smelter Look-up'!$H$4,$V20-4,0))</f>
        <v>Harima</v>
      </c>
      <c r="J20" s="184" t="str">
        <f ca="1">IF(ISERROR($V20),"",OFFSET('Smelter Look-up'!$I$4,$V20-4,0))</f>
        <v>Hyogo</v>
      </c>
      <c r="K20" s="224"/>
      <c r="L20" s="224"/>
      <c r="M20" s="224"/>
      <c r="N20" s="224"/>
      <c r="O20" s="224"/>
      <c r="P20" s="185"/>
      <c r="Q20" s="225"/>
      <c r="R20" s="182" t="str">
        <f ca="1">IF(ISERROR($V20),"",OFFSET('Smelter Look-up'!$C$4,$V20-4,0)&amp;"")</f>
        <v>Taki Chemical Co., Ltd.</v>
      </c>
      <c r="S20" s="181" t="str">
        <f t="shared" ca="1" si="3"/>
        <v>JP</v>
      </c>
      <c r="T20" s="181" t="str">
        <f ca="1">IF(B20="","",IF(ISERROR(MATCH($J20,SorP!$B$1:$B$6279,0)),"",INDIRECT("'SorP'!$A$"&amp;MATCH($S20&amp;$J20,SorP!C:C,0))))</f>
        <v>JP-28</v>
      </c>
      <c r="U20" s="201"/>
      <c r="V20" s="226">
        <f ca="1">IF(C20="",NA(),IF(OR(C20="Smelter not listed",C20="Smelter not yet identified"),MATCH($B20&amp;$D20,'Smelter Look-up'!$J:$J,0),MATCH($B20&amp;$C20,'Smelter Look-up'!$J:$J,0)))</f>
        <v>371</v>
      </c>
      <c r="X20" s="227">
        <f t="shared" ca="1" si="4"/>
        <v>0</v>
      </c>
      <c r="AB20" s="228" t="str">
        <f t="shared" ca="1" si="5"/>
        <v>TantalumTaki Chemical Co., Ltd.</v>
      </c>
    </row>
    <row r="21" spans="1:28" s="227" customFormat="1" ht="20.399999999999999">
      <c r="A21" s="181" t="s">
        <v>767</v>
      </c>
      <c r="B21" s="182" t="str">
        <f ca="1">IF(LEN(A21)=0,"",INDEX('Smelter Look-up'!$A:$A,MATCH($A21,'Smelter Look-up'!$E:$E,0)))</f>
        <v>Tin</v>
      </c>
      <c r="C21" s="186" t="str">
        <f ca="1">IF(LEN(A21)=0,"",INDEX('Smelter Look-up'!$C:$C,MATCH($A21,'Smelter Look-up'!$E:$E,0)))</f>
        <v>Gejiu Non-Ferrous Metal Processing Co., Ltd.</v>
      </c>
      <c r="D21" s="230"/>
      <c r="E21" s="182" t="str">
        <f ca="1">IF(ISERROR($V21),"",OFFSET('Smelter Look-up'!$D$4,$V21-4,0)&amp;"")</f>
        <v>CHINA</v>
      </c>
      <c r="F21" s="182" t="str">
        <f ca="1">IF(ISERROR($V21),"",OFFSET('Smelter Look-up'!$E$4,$V21-4,0))</f>
        <v>CID000538</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4"/>
      <c r="L21" s="224"/>
      <c r="M21" s="224"/>
      <c r="N21" s="224"/>
      <c r="O21" s="224"/>
      <c r="P21" s="185"/>
      <c r="Q21" s="225"/>
      <c r="R21" s="182" t="str">
        <f ca="1">IF(ISERROR($V21),"",OFFSET('Smelter Look-up'!$C$4,$V21-4,0)&amp;"")</f>
        <v>Gejiu Non-Ferrous Metal Processing Co., Ltd.</v>
      </c>
      <c r="S21" s="181" t="str">
        <f t="shared" ca="1" si="3"/>
        <v>CN</v>
      </c>
      <c r="T21" s="181" t="str">
        <f ca="1">IF(B21="","",IF(ISERROR(MATCH($J21,SorP!$B$1:$B$6279,0)),"",INDIRECT("'SorP'!$A$"&amp;MATCH($S21&amp;$J21,SorP!C:C,0))))</f>
        <v>CN-YN</v>
      </c>
      <c r="U21" s="201"/>
      <c r="V21" s="226">
        <f ca="1">IF(C21="",NA(),IF(OR(C21="Smelter not listed",C21="Smelter not yet identified"),MATCH($B21&amp;$D21,'Smelter Look-up'!$J:$J,0),MATCH($B21&amp;$C21,'Smelter Look-up'!$J:$J,0)))</f>
        <v>436</v>
      </c>
      <c r="X21" s="227">
        <f t="shared" ca="1" si="4"/>
        <v>0</v>
      </c>
      <c r="AB21" s="228" t="str">
        <f t="shared" ca="1" si="5"/>
        <v>TinGejiu Non-Ferrous Metal Processing Co., Ltd.</v>
      </c>
    </row>
    <row r="22" spans="1:28" s="227" customFormat="1" ht="20.399999999999999">
      <c r="A22" s="181" t="s">
        <v>770</v>
      </c>
      <c r="B22" s="182" t="str">
        <f ca="1">IF(LEN(A22)=0,"",INDEX('Smelter Look-up'!$A:$A,MATCH($A22,'Smelter Look-up'!$E:$E,0)))</f>
        <v>Tin</v>
      </c>
      <c r="C22" s="186" t="str">
        <f ca="1">IF(LEN(A22)=0,"",INDEX('Smelter Look-up'!$C:$C,MATCH($A22,'Smelter Look-up'!$E:$E,0)))</f>
        <v>China Tin Group Co., Ltd.</v>
      </c>
      <c r="D22" s="230"/>
      <c r="E22" s="182" t="str">
        <f ca="1">IF(ISERROR($V22),"",OFFSET('Smelter Look-up'!$D$4,$V22-4,0)&amp;"")</f>
        <v>CHINA</v>
      </c>
      <c r="F22" s="182" t="str">
        <f ca="1">IF(ISERROR($V22),"",OFFSET('Smelter Look-up'!$E$4,$V22-4,0))</f>
        <v>CID001070</v>
      </c>
      <c r="G22" s="182" t="str">
        <f ca="1">IF(C22=$X$4,IF(ISERROR($V22),"Enter smelter details","RMI"),IF(ISERROR($V22),"",OFFSET('Smelter Look-up'!$F$4,$V22-4,0)))</f>
        <v>RMI</v>
      </c>
      <c r="H22" s="183">
        <f ca="1">IF(ISERROR($V22),"",OFFSET('Smelter Look-up'!$G$4,$V22-4,0))</f>
        <v>0</v>
      </c>
      <c r="I22" s="184" t="str">
        <f ca="1">IF(ISERROR($V22),"",OFFSET('Smelter Look-up'!$H$4,$V22-4,0))</f>
        <v>Laibin</v>
      </c>
      <c r="J22" s="184" t="str">
        <f ca="1">IF(ISERROR($V22),"",OFFSET('Smelter Look-up'!$I$4,$V22-4,0))</f>
        <v>Guangxi Zhuangzu Zizhiqu</v>
      </c>
      <c r="K22" s="224"/>
      <c r="L22" s="224"/>
      <c r="M22" s="224"/>
      <c r="N22" s="224"/>
      <c r="O22" s="224"/>
      <c r="P22" s="185"/>
      <c r="Q22" s="225"/>
      <c r="R22" s="182" t="str">
        <f ca="1">IF(ISERROR($V22),"",OFFSET('Smelter Look-up'!$C$4,$V22-4,0)&amp;"")</f>
        <v>China Tin Group Co., Ltd.</v>
      </c>
      <c r="S22" s="181" t="str">
        <f t="shared" ca="1" si="3"/>
        <v>CN</v>
      </c>
      <c r="T22" s="181" t="str">
        <f ca="1">IF(B22="","",IF(ISERROR(MATCH($J22,SorP!$B$1:$B$6279,0)),"",INDIRECT("'SorP'!$A$"&amp;MATCH($S22&amp;$J22,SorP!C:C,0))))</f>
        <v>CN-GX</v>
      </c>
      <c r="U22" s="201"/>
      <c r="V22" s="226">
        <f ca="1">IF(C22="",NA(),IF(OR(C22="Smelter not listed",C22="Smelter not yet identified"),MATCH($B22&amp;$D22,'Smelter Look-up'!$J:$J,0),MATCH($B22&amp;$C22,'Smelter Look-up'!$J:$J,0)))</f>
        <v>403</v>
      </c>
      <c r="X22" s="227">
        <f t="shared" ca="1" si="4"/>
        <v>0</v>
      </c>
      <c r="AB22" s="228" t="str">
        <f t="shared" ca="1" si="5"/>
        <v>TinChina Tin Group Co., Ltd.</v>
      </c>
    </row>
    <row r="23" spans="1:28" s="227" customFormat="1" ht="20.399999999999999">
      <c r="A23" s="181" t="s">
        <v>771</v>
      </c>
      <c r="B23" s="182" t="str">
        <f ca="1">IF(LEN(A23)=0,"",INDEX('Smelter Look-up'!$A:$A,MATCH($A23,'Smelter Look-up'!$E:$E,0)))</f>
        <v>Tin</v>
      </c>
      <c r="C23" s="186" t="str">
        <f ca="1">IF(LEN(A23)=0,"",INDEX('Smelter Look-up'!$C:$C,MATCH($A23,'Smelter Look-up'!$E:$E,0)))</f>
        <v>Malaysia Smelting Corporation (MSC)</v>
      </c>
      <c r="D23" s="230"/>
      <c r="E23" s="182" t="str">
        <f ca="1">IF(ISERROR($V23),"",OFFSET('Smelter Look-up'!$D$4,$V23-4,0)&amp;"")</f>
        <v>MALAYSIA</v>
      </c>
      <c r="F23" s="182" t="str">
        <f ca="1">IF(ISERROR($V23),"",OFFSET('Smelter Look-up'!$E$4,$V23-4,0))</f>
        <v>CID001105</v>
      </c>
      <c r="G23" s="182" t="str">
        <f ca="1">IF(C23=$X$4,IF(ISERROR($V23),"Enter smelter details","RMI"),IF(ISERROR($V23),"",OFFSET('Smelter Look-up'!$F$4,$V23-4,0)))</f>
        <v>RMI</v>
      </c>
      <c r="H23" s="183">
        <f ca="1">IF(ISERROR($V23),"",OFFSET('Smelter Look-up'!$G$4,$V23-4,0))</f>
        <v>0</v>
      </c>
      <c r="I23" s="184" t="str">
        <f ca="1">IF(ISERROR($V23),"",OFFSET('Smelter Look-up'!$H$4,$V23-4,0))</f>
        <v>Butterworth</v>
      </c>
      <c r="J23" s="184" t="str">
        <f ca="1">IF(ISERROR($V23),"",OFFSET('Smelter Look-up'!$I$4,$V23-4,0))</f>
        <v>Pulau Pinang</v>
      </c>
      <c r="K23" s="224"/>
      <c r="L23" s="224"/>
      <c r="M23" s="224"/>
      <c r="N23" s="224"/>
      <c r="O23" s="224"/>
      <c r="P23" s="185"/>
      <c r="Q23" s="225"/>
      <c r="R23" s="182" t="str">
        <f ca="1">IF(ISERROR($V23),"",OFFSET('Smelter Look-up'!$C$4,$V23-4,0)&amp;"")</f>
        <v>Malaysia Smelting Corporation (MSC)</v>
      </c>
      <c r="S23" s="181" t="str">
        <f t="shared" ca="1" si="3"/>
        <v>MY</v>
      </c>
      <c r="T23" s="181" t="str">
        <f ca="1">IF(B23="","",IF(ISERROR(MATCH($J23,SorP!$B$1:$B$6279,0)),"",INDIRECT("'SorP'!$A$"&amp;MATCH($S23&amp;$J23,SorP!C:C,0))))</f>
        <v>MY-07</v>
      </c>
      <c r="U23" s="201"/>
      <c r="V23" s="226">
        <f ca="1">IF(C23="",NA(),IF(OR(C23="Smelter not listed",C23="Smelter not yet identified"),MATCH($B23&amp;$D23,'Smelter Look-up'!$J:$J,0),MATCH($B23&amp;$C23,'Smelter Look-up'!$J:$J,0)))</f>
        <v>458</v>
      </c>
      <c r="X23" s="227">
        <f t="shared" ca="1" si="4"/>
        <v>0</v>
      </c>
      <c r="AB23" s="228" t="str">
        <f t="shared" ca="1" si="5"/>
        <v>TinMalaysia Smelting Corporation (MSC)</v>
      </c>
    </row>
    <row r="24" spans="1:28" s="227" customFormat="1" ht="20.399999999999999">
      <c r="A24" s="181" t="s">
        <v>781</v>
      </c>
      <c r="B24" s="182" t="str">
        <f ca="1">IF(LEN(A24)=0,"",INDEX('Smelter Look-up'!$A:$A,MATCH($A24,'Smelter Look-up'!$E:$E,0)))</f>
        <v>Tin</v>
      </c>
      <c r="C24" s="186" t="str">
        <f ca="1">IF(LEN(A24)=0,"",INDEX('Smelter Look-up'!$C:$C,MATCH($A24,'Smelter Look-up'!$E:$E,0)))</f>
        <v>PT Timah Tbk Mentok</v>
      </c>
      <c r="D24" s="230"/>
      <c r="E24" s="182" t="str">
        <f ca="1">IF(ISERROR($V24),"",OFFSET('Smelter Look-up'!$D$4,$V24-4,0)&amp;"")</f>
        <v>INDONESIA</v>
      </c>
      <c r="F24" s="182" t="str">
        <f ca="1">IF(ISERROR($V24),"",OFFSET('Smelter Look-up'!$E$4,$V24-4,0))</f>
        <v>CID001482</v>
      </c>
      <c r="G24" s="182" t="str">
        <f ca="1">IF(C24=$X$4,IF(ISERROR($V24),"Enter smelter details","RMI"),IF(ISERROR($V24),"",OFFSET('Smelter Look-up'!$F$4,$V24-4,0)))</f>
        <v>RMI</v>
      </c>
      <c r="H24" s="183">
        <f ca="1">IF(ISERROR($V24),"",OFFSET('Smelter Look-up'!$G$4,$V24-4,0))</f>
        <v>0</v>
      </c>
      <c r="I24" s="184" t="str">
        <f ca="1">IF(ISERROR($V24),"",OFFSET('Smelter Look-up'!$H$4,$V24-4,0))</f>
        <v>Mentok</v>
      </c>
      <c r="J24" s="184" t="str">
        <f ca="1">IF(ISERROR($V24),"",OFFSET('Smelter Look-up'!$I$4,$V24-4,0))</f>
        <v>Kepulauan Bangka Belitung</v>
      </c>
      <c r="K24" s="224"/>
      <c r="L24" s="224"/>
      <c r="M24" s="224"/>
      <c r="N24" s="224"/>
      <c r="O24" s="224"/>
      <c r="P24" s="185"/>
      <c r="Q24" s="225"/>
      <c r="R24" s="182" t="str">
        <f ca="1">IF(ISERROR($V24),"",OFFSET('Smelter Look-up'!$C$4,$V24-4,0)&amp;"")</f>
        <v>PT Timah Tbk Mentok</v>
      </c>
      <c r="S24" s="181" t="str">
        <f t="shared" ca="1" si="3"/>
        <v>ID</v>
      </c>
      <c r="T24" s="181" t="str">
        <f ca="1">IF(B24="","",IF(ISERROR(MATCH($J24,SorP!$B$1:$B$6279,0)),"",INDIRECT("'SorP'!$A$"&amp;MATCH($S24&amp;$J24,SorP!C:C,0))))</f>
        <v>ID-BB</v>
      </c>
      <c r="U24" s="201"/>
      <c r="V24" s="226">
        <f ca="1">IF(C24="",NA(),IF(OR(C24="Smelter not listed",C24="Smelter not yet identified"),MATCH($B24&amp;$D24,'Smelter Look-up'!$J:$J,0),MATCH($B24&amp;$C24,'Smelter Look-up'!$J:$J,0)))</f>
        <v>514</v>
      </c>
      <c r="X24" s="227">
        <f t="shared" ca="1" si="4"/>
        <v>0</v>
      </c>
      <c r="AB24" s="228" t="str">
        <f t="shared" ca="1" si="5"/>
        <v>TinPT Timah Tbk Mentok</v>
      </c>
    </row>
    <row r="25" spans="1:28" s="227" customFormat="1" ht="20.399999999999999">
      <c r="A25" s="181" t="s">
        <v>784</v>
      </c>
      <c r="B25" s="182" t="str">
        <f ca="1">IF(LEN(A25)=0,"",INDEX('Smelter Look-up'!$A:$A,MATCH($A25,'Smelter Look-up'!$E:$E,0)))</f>
        <v>Tin</v>
      </c>
      <c r="C25" s="186" t="str">
        <f ca="1">IF(LEN(A25)=0,"",INDEX('Smelter Look-up'!$C:$C,MATCH($A25,'Smelter Look-up'!$E:$E,0)))</f>
        <v>Thaisarco</v>
      </c>
      <c r="D25" s="230"/>
      <c r="E25" s="182" t="str">
        <f ca="1">IF(ISERROR($V25),"",OFFSET('Smelter Look-up'!$D$4,$V25-4,0)&amp;"")</f>
        <v>THAILAND</v>
      </c>
      <c r="F25" s="182" t="str">
        <f ca="1">IF(ISERROR($V25),"",OFFSET('Smelter Look-up'!$E$4,$V25-4,0))</f>
        <v>CID001898</v>
      </c>
      <c r="G25" s="182" t="str">
        <f ca="1">IF(C25=$X$4,IF(ISERROR($V25),"Enter smelter details","RMI"),IF(ISERROR($V25),"",OFFSET('Smelter Look-up'!$F$4,$V25-4,0)))</f>
        <v>RMI</v>
      </c>
      <c r="H25" s="183">
        <f ca="1">IF(ISERROR($V25),"",OFFSET('Smelter Look-up'!$G$4,$V25-4,0))</f>
        <v>0</v>
      </c>
      <c r="I25" s="184" t="str">
        <f ca="1">IF(ISERROR($V25),"",OFFSET('Smelter Look-up'!$H$4,$V25-4,0))</f>
        <v>Amphur Muang</v>
      </c>
      <c r="J25" s="184" t="str">
        <f ca="1">IF(ISERROR($V25),"",OFFSET('Smelter Look-up'!$I$4,$V25-4,0))</f>
        <v>Phuket</v>
      </c>
      <c r="K25" s="224"/>
      <c r="L25" s="224"/>
      <c r="M25" s="224"/>
      <c r="N25" s="224"/>
      <c r="O25" s="224"/>
      <c r="P25" s="185"/>
      <c r="Q25" s="225"/>
      <c r="R25" s="182" t="str">
        <f ca="1">IF(ISERROR($V25),"",OFFSET('Smelter Look-up'!$C$4,$V25-4,0)&amp;"")</f>
        <v>Thaisarco</v>
      </c>
      <c r="S25" s="181" t="str">
        <f t="shared" ca="1" si="3"/>
        <v>TH</v>
      </c>
      <c r="T25" s="181" t="str">
        <f ca="1">IF(B25="","",IF(ISERROR(MATCH($J25,SorP!$B$1:$B$6279,0)),"",INDIRECT("'SorP'!$A$"&amp;MATCH($S25&amp;$J25,SorP!C:C,0))))</f>
        <v>TH-83</v>
      </c>
      <c r="U25" s="201"/>
      <c r="V25" s="226">
        <f ca="1">IF(C25="",NA(),IF(OR(C25="Smelter not listed",C25="Smelter not yet identified"),MATCH($B25&amp;$D25,'Smelter Look-up'!$J:$J,0),MATCH($B25&amp;$C25,'Smelter Look-up'!$J:$J,0)))</f>
        <v>526</v>
      </c>
      <c r="X25" s="227">
        <f t="shared" ca="1" si="4"/>
        <v>0</v>
      </c>
      <c r="AB25" s="228" t="str">
        <f t="shared" ca="1" si="5"/>
        <v>TinThaisarco</v>
      </c>
    </row>
    <row r="26" spans="1:28" s="227" customFormat="1" ht="20.399999999999999" customHeight="1">
      <c r="A26" s="181" t="s">
        <v>786</v>
      </c>
      <c r="B26" s="182" t="str">
        <f ca="1">IF(LEN(A26)=0,"",INDEX('Smelter Look-up'!$A:$A,MATCH($A26,'Smelter Look-up'!$E:$E,0)))</f>
        <v>Tin</v>
      </c>
      <c r="C26" s="186" t="str">
        <f ca="1">IF(LEN(A26)=0,"",INDEX('Smelter Look-up'!$C:$C,MATCH($A26,'Smelter Look-up'!$E:$E,0)))</f>
        <v>Yunnan Chengfeng Non-ferrous Metals Co., Ltd.</v>
      </c>
      <c r="D26" s="230"/>
      <c r="E26" s="182" t="str">
        <f ca="1">IF(ISERROR($V26),"",OFFSET('Smelter Look-up'!$D$4,$V26-4,0)&amp;"")</f>
        <v>CHINA</v>
      </c>
      <c r="F26" s="182" t="str">
        <f ca="1">IF(ISERROR($V26),"",OFFSET('Smelter Look-up'!$E$4,$V26-4,0))</f>
        <v>CID002158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Yunnan Chengfeng Non-ferrous Metals Co., Ltd.</v>
      </c>
      <c r="S26" s="181" t="str">
        <f t="shared" ca="1" si="3"/>
        <v>CN</v>
      </c>
      <c r="T26" s="181" t="str">
        <f ca="1">IF(B26="","",IF(ISERROR(MATCH($J26,SorP!$B$1:$B$6279,0)),"",INDIRECT("'SorP'!$A$"&amp;MATCH($S26&amp;$J26,SorP!C:C,0))))</f>
        <v>CN-YN</v>
      </c>
      <c r="U26" s="201"/>
      <c r="V26" s="226">
        <f ca="1">IF(C26="",NA(),IF(OR(C26="Smelter not listed",C26="Smelter not yet identified"),MATCH($B26&amp;$D26,'Smelter Look-up'!$J:$J,0),MATCH($B26&amp;$C26,'Smelter Look-up'!$J:$J,0)))</f>
        <v>543</v>
      </c>
      <c r="X26" s="227">
        <f t="shared" ca="1" si="4"/>
        <v>0</v>
      </c>
      <c r="AB26" s="228" t="str">
        <f t="shared" ca="1" si="5"/>
        <v>TinYunnan Chengfeng Non-ferrous Metals Co., Ltd.</v>
      </c>
    </row>
    <row r="27" spans="1:28" s="227" customFormat="1" ht="20.399999999999999">
      <c r="A27" s="181" t="s">
        <v>787</v>
      </c>
      <c r="B27" s="182" t="str">
        <f ca="1">IF(LEN(A27)=0,"",INDEX('Smelter Look-up'!$A:$A,MATCH($A27,'Smelter Look-up'!$E:$E,0)))</f>
        <v>Tin</v>
      </c>
      <c r="C27" s="186" t="str">
        <f ca="1">IF(LEN(A27)=0,"",INDEX('Smelter Look-up'!$C:$C,MATCH($A27,'Smelter Look-up'!$E:$E,0)))</f>
        <v>Tin Smelting Branch of Yunnan Tin Co., Ltd.</v>
      </c>
      <c r="D27" s="230"/>
      <c r="E27" s="182" t="str">
        <f ca="1">IF(ISERROR($V27),"",OFFSET('Smelter Look-up'!$D$4,$V27-4,0)&amp;"")</f>
        <v>CHINA</v>
      </c>
      <c r="F27" s="182" t="str">
        <f ca="1">IF(ISERROR($V27),"",OFFSET('Smelter Look-up'!$E$4,$V27-4,0))</f>
        <v>CID002180</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c r="R27" s="182" t="str">
        <f ca="1">IF(ISERROR($V27),"",OFFSET('Smelter Look-up'!$C$4,$V27-4,0)&amp;"")</f>
        <v>Tin Smelting Branch of Yunnan Tin Co., Ltd.</v>
      </c>
      <c r="S27" s="181" t="str">
        <f t="shared" ca="1" si="3"/>
        <v>CN</v>
      </c>
      <c r="T27" s="181" t="str">
        <f ca="1">IF(B27="","",IF(ISERROR(MATCH($J27,SorP!$B$1:$B$6279,0)),"",INDIRECT("'SorP'!$A$"&amp;MATCH($S27&amp;$J27,SorP!C:C,0))))</f>
        <v>CN-YN</v>
      </c>
      <c r="U27" s="201"/>
      <c r="V27" s="226">
        <f ca="1">IF(C27="",NA(),IF(OR(C27="Smelter not listed",C27="Smelter not yet identified"),MATCH($B27&amp;$D27,'Smelter Look-up'!$J:$J,0),MATCH($B27&amp;$C27,'Smelter Look-up'!$J:$J,0)))</f>
        <v>529</v>
      </c>
      <c r="X27" s="227">
        <f t="shared" ca="1" si="4"/>
        <v>0</v>
      </c>
      <c r="AB27" s="228" t="str">
        <f t="shared" ca="1" si="5"/>
        <v>TinTin Smelting Branch of Yunnan Tin Co., Ltd.</v>
      </c>
    </row>
    <row r="28" spans="1:28" s="227" customFormat="1" ht="20.399999999999999">
      <c r="A28" s="181" t="s">
        <v>788</v>
      </c>
      <c r="B28" s="182" t="str">
        <f ca="1">IF(LEN(A28)=0,"",INDEX('Smelter Look-up'!$A:$A,MATCH($A28,'Smelter Look-up'!$E:$E,0)))</f>
        <v>Tungsten</v>
      </c>
      <c r="C28" s="186" t="str">
        <f ca="1">IF(LEN(A28)=0,"",INDEX('Smelter Look-up'!$C:$C,MATCH($A28,'Smelter Look-up'!$E:$E,0)))</f>
        <v>A.L.M.T. Corp.</v>
      </c>
      <c r="D28" s="230"/>
      <c r="E28" s="182" t="str">
        <f ca="1">IF(ISERROR($V28),"",OFFSET('Smelter Look-up'!$D$4,$V28-4,0)&amp;"")</f>
        <v>JAPAN</v>
      </c>
      <c r="F28" s="182" t="str">
        <f ca="1">IF(ISERROR($V28),"",OFFSET('Smelter Look-up'!$E$4,$V28-4,0))</f>
        <v>CID000004</v>
      </c>
      <c r="G28" s="182" t="str">
        <f ca="1">IF(C28=$X$4,IF(ISERROR($V28),"Enter smelter details","RMI"),IF(ISERROR($V28),"",OFFSET('Smelter Look-up'!$F$4,$V28-4,0)))</f>
        <v>RMI</v>
      </c>
      <c r="H28" s="183">
        <f ca="1">IF(ISERROR($V28),"",OFFSET('Smelter Look-up'!$G$4,$V28-4,0))</f>
        <v>0</v>
      </c>
      <c r="I28" s="184" t="str">
        <f ca="1">IF(ISERROR($V28),"",OFFSET('Smelter Look-up'!$H$4,$V28-4,0))</f>
        <v>Toyama City</v>
      </c>
      <c r="J28" s="184" t="str">
        <f ca="1">IF(ISERROR($V28),"",OFFSET('Smelter Look-up'!$I$4,$V28-4,0))</f>
        <v>Toyama</v>
      </c>
      <c r="K28" s="224"/>
      <c r="L28" s="224"/>
      <c r="M28" s="224"/>
      <c r="N28" s="224"/>
      <c r="O28" s="224"/>
      <c r="P28" s="185"/>
      <c r="Q28" s="225"/>
      <c r="R28" s="182" t="str">
        <f ca="1">IF(ISERROR($V28),"",OFFSET('Smelter Look-up'!$C$4,$V28-4,0)&amp;"")</f>
        <v>A.L.M.T. Corp.</v>
      </c>
      <c r="S28" s="181" t="str">
        <f t="shared" ca="1" si="3"/>
        <v>JP</v>
      </c>
      <c r="T28" s="181" t="str">
        <f ca="1">IF(B28="","",IF(ISERROR(MATCH($J28,SorP!$B$1:$B$6279,0)),"",INDIRECT("'SorP'!$A$"&amp;MATCH($S28&amp;$J28,SorP!C:C,0))))</f>
        <v>JP-16</v>
      </c>
      <c r="U28" s="201"/>
      <c r="V28" s="226">
        <f ca="1">IF(C28="",NA(),IF(OR(C28="Smelter not listed",C28="Smelter not yet identified"),MATCH($B28&amp;$D28,'Smelter Look-up'!$J:$J,0),MATCH($B28&amp;$C28,'Smelter Look-up'!$J:$J,0)))</f>
        <v>557</v>
      </c>
      <c r="X28" s="227">
        <f t="shared" ca="1" si="4"/>
        <v>0</v>
      </c>
      <c r="AB28" s="228" t="str">
        <f t="shared" ca="1" si="5"/>
        <v>TungstenA.L.M.T. Corp.</v>
      </c>
    </row>
    <row r="29" spans="1:28" s="227" customFormat="1" ht="20.399999999999999">
      <c r="A29" s="181" t="s">
        <v>789</v>
      </c>
      <c r="B29" s="182" t="str">
        <f ca="1">IF(LEN(A29)=0,"",INDEX('Smelter Look-up'!$A:$A,MATCH($A29,'Smelter Look-up'!$E:$E,0)))</f>
        <v>Tungsten</v>
      </c>
      <c r="C29" s="186" t="str">
        <f ca="1">IF(LEN(A29)=0,"",INDEX('Smelter Look-up'!$C:$C,MATCH($A29,'Smelter Look-up'!$E:$E,0)))</f>
        <v>Kennametal Huntsville</v>
      </c>
      <c r="D29" s="230"/>
      <c r="E29" s="182" t="str">
        <f ca="1">IF(ISERROR($V29),"",OFFSET('Smelter Look-up'!$D$4,$V29-4,0)&amp;"")</f>
        <v>UNITED STATES OF AMERICA</v>
      </c>
      <c r="F29" s="182" t="str">
        <f ca="1">IF(ISERROR($V29),"",OFFSET('Smelter Look-up'!$E$4,$V29-4,0))</f>
        <v>CID000105</v>
      </c>
      <c r="G29" s="182" t="str">
        <f ca="1">IF(C29=$X$4,IF(ISERROR($V29),"Enter smelter details","RMI"),IF(ISERROR($V29),"",OFFSET('Smelter Look-up'!$F$4,$V29-4,0)))</f>
        <v>RMI</v>
      </c>
      <c r="H29" s="183">
        <f ca="1">IF(ISERROR($V29),"",OFFSET('Smelter Look-up'!$G$4,$V29-4,0))</f>
        <v>0</v>
      </c>
      <c r="I29" s="184" t="str">
        <f ca="1">IF(ISERROR($V29),"",OFFSET('Smelter Look-up'!$H$4,$V29-4,0))</f>
        <v>Huntsville</v>
      </c>
      <c r="J29" s="184" t="str">
        <f ca="1">IF(ISERROR($V29),"",OFFSET('Smelter Look-up'!$I$4,$V29-4,0))</f>
        <v>Alabama</v>
      </c>
      <c r="K29" s="224"/>
      <c r="L29" s="224"/>
      <c r="M29" s="224"/>
      <c r="N29" s="224"/>
      <c r="O29" s="224"/>
      <c r="P29" s="185"/>
      <c r="Q29" s="225"/>
      <c r="R29" s="182" t="str">
        <f ca="1">IF(ISERROR($V29),"",OFFSET('Smelter Look-up'!$C$4,$V29-4,0)&amp;"")</f>
        <v>Kennametal Huntsville</v>
      </c>
      <c r="S29" s="181" t="str">
        <f t="shared" ca="1" si="3"/>
        <v>US</v>
      </c>
      <c r="T29" s="181" t="str">
        <f ca="1">IF(B29="","",IF(ISERROR(MATCH($J29,SorP!$B$1:$B$6279,0)),"",INDIRECT("'SorP'!$A$"&amp;MATCH($S29&amp;$J29,SorP!C:C,0))))</f>
        <v>US-AL</v>
      </c>
      <c r="U29" s="201"/>
      <c r="V29" s="226">
        <f ca="1">IF(C29="",NA(),IF(OR(C29="Smelter not listed",C29="Smelter not yet identified"),MATCH($B29&amp;$D29,'Smelter Look-up'!$J:$J,0),MATCH($B29&amp;$C29,'Smelter Look-up'!$J:$J,0)))</f>
        <v>612</v>
      </c>
      <c r="X29" s="227">
        <f t="shared" ca="1" si="4"/>
        <v>0</v>
      </c>
      <c r="AB29" s="228" t="str">
        <f t="shared" ca="1" si="5"/>
        <v>TungstenKennametal Huntsville</v>
      </c>
    </row>
    <row r="30" spans="1:28" s="227" customFormat="1" ht="20.399999999999999" customHeight="1">
      <c r="A30" s="181" t="s">
        <v>790</v>
      </c>
      <c r="B30" s="182" t="str">
        <f ca="1">IF(LEN(A30)=0,"",INDEX('Smelter Look-up'!$A:$A,MATCH($A30,'Smelter Look-up'!$E:$E,0)))</f>
        <v>Tungsten</v>
      </c>
      <c r="C30" s="186" t="str">
        <f ca="1">IF(LEN(A30)=0,"",INDEX('Smelter Look-up'!$C:$C,MATCH($A30,'Smelter Look-up'!$E:$E,0)))</f>
        <v>Guangdong Xianglu Tungsten Co., Ltd.</v>
      </c>
      <c r="D30" s="230"/>
      <c r="E30" s="182" t="str">
        <f ca="1">IF(ISERROR($V30),"",OFFSET('Smelter Look-up'!$D$4,$V30-4,0)&amp;"")</f>
        <v>CHINA</v>
      </c>
      <c r="F30" s="182" t="str">
        <f ca="1">IF(ISERROR($V30),"",OFFSET('Smelter Look-up'!$E$4,$V30-4,0))</f>
        <v>CID000218</v>
      </c>
      <c r="G30" s="182" t="str">
        <f ca="1">IF(C30=$X$4,IF(ISERROR($V30),"Enter smelter details","RMI"),IF(ISERROR($V30),"",OFFSET('Smelter Look-up'!$F$4,$V30-4,0)))</f>
        <v>RMI</v>
      </c>
      <c r="H30" s="183">
        <f ca="1">IF(ISERROR($V30),"",OFFSET('Smelter Look-up'!$G$4,$V30-4,0))</f>
        <v>0</v>
      </c>
      <c r="I30" s="184" t="str">
        <f ca="1">IF(ISERROR($V30),"",OFFSET('Smelter Look-up'!$H$4,$V30-4,0))</f>
        <v>Chaozhou</v>
      </c>
      <c r="J30" s="184" t="str">
        <f ca="1">IF(ISERROR($V30),"",OFFSET('Smelter Look-up'!$I$4,$V30-4,0))</f>
        <v>Guangdong Sheng</v>
      </c>
      <c r="K30" s="224"/>
      <c r="L30" s="224"/>
      <c r="M30" s="224"/>
      <c r="N30" s="224"/>
      <c r="O30" s="224"/>
      <c r="P30" s="185"/>
      <c r="Q30" s="225"/>
      <c r="R30" s="182" t="str">
        <f ca="1">IF(ISERROR($V30),"",OFFSET('Smelter Look-up'!$C$4,$V30-4,0)&amp;"")</f>
        <v>Guangdong Xianglu Tungsten Co., Ltd.</v>
      </c>
      <c r="S30" s="181" t="str">
        <f t="shared" ca="1" si="3"/>
        <v>CN</v>
      </c>
      <c r="T30" s="181" t="str">
        <f ca="1">IF(B30="","",IF(ISERROR(MATCH($J30,SorP!$B$1:$B$6279,0)),"",INDIRECT("'SorP'!$A$"&amp;MATCH($S30&amp;$J30,SorP!C:C,0))))</f>
        <v>CN-GD</v>
      </c>
      <c r="U30" s="201"/>
      <c r="V30" s="226">
        <f ca="1">IF(C30="",NA(),IF(OR(C30="Smelter not listed",C30="Smelter not yet identified"),MATCH($B30&amp;$D30,'Smelter Look-up'!$J:$J,0),MATCH($B30&amp;$C30,'Smelter Look-up'!$J:$J,0)))</f>
        <v>587</v>
      </c>
      <c r="X30" s="227">
        <f t="shared" ca="1" si="4"/>
        <v>0</v>
      </c>
      <c r="AB30" s="228" t="str">
        <f t="shared" ca="1" si="5"/>
        <v>TungstenGuangdong Xianglu Tungsten Co., Ltd.</v>
      </c>
    </row>
    <row r="31" spans="1:28" s="227" customFormat="1" ht="20.399999999999999">
      <c r="A31" s="181" t="s">
        <v>791</v>
      </c>
      <c r="B31" s="182" t="str">
        <f ca="1">IF(LEN(A31)=0,"",INDEX('Smelter Look-up'!$A:$A,MATCH($A31,'Smelter Look-up'!$E:$E,0)))</f>
        <v>Tungsten</v>
      </c>
      <c r="C31" s="186" t="str">
        <f ca="1">IF(LEN(A31)=0,"",INDEX('Smelter Look-up'!$C:$C,MATCH($A31,'Smelter Look-up'!$E:$E,0)))</f>
        <v>Chongyi Zhangyuan Tungsten Co., Ltd.</v>
      </c>
      <c r="D31" s="230"/>
      <c r="E31" s="182" t="str">
        <f ca="1">IF(ISERROR($V31),"",OFFSET('Smelter Look-up'!$D$4,$V31-4,0)&amp;"")</f>
        <v>CHINA</v>
      </c>
      <c r="F31" s="182" t="str">
        <f ca="1">IF(ISERROR($V31),"",OFFSET('Smelter Look-up'!$E$4,$V31-4,0))</f>
        <v>CID000258</v>
      </c>
      <c r="G31" s="182" t="str">
        <f ca="1">IF(C31=$X$4,IF(ISERROR($V31),"Enter smelter details","RMI"),IF(ISERROR($V31),"",OFFSET('Smelter Look-up'!$F$4,$V31-4,0)))</f>
        <v>RMI</v>
      </c>
      <c r="H31" s="183">
        <f ca="1">IF(ISERROR($V31),"",OFFSET('Smelter Look-up'!$G$4,$V31-4,0))</f>
        <v>0</v>
      </c>
      <c r="I31" s="184" t="str">
        <f ca="1">IF(ISERROR($V31),"",OFFSET('Smelter Look-up'!$H$4,$V31-4,0))</f>
        <v>Ganzhou</v>
      </c>
      <c r="J31" s="184" t="str">
        <f ca="1">IF(ISERROR($V31),"",OFFSET('Smelter Look-up'!$I$4,$V31-4,0))</f>
        <v>Jiangxi Sheng</v>
      </c>
      <c r="K31" s="224"/>
      <c r="L31" s="224"/>
      <c r="M31" s="224"/>
      <c r="N31" s="224"/>
      <c r="O31" s="224"/>
      <c r="P31" s="185"/>
      <c r="Q31" s="225"/>
      <c r="R31" s="182" t="str">
        <f ca="1">IF(ISERROR($V31),"",OFFSET('Smelter Look-up'!$C$4,$V31-4,0)&amp;"")</f>
        <v>Chongyi Zhangyuan Tungsten Co., Ltd.</v>
      </c>
      <c r="S31" s="181" t="str">
        <f t="shared" ca="1" si="3"/>
        <v>CN</v>
      </c>
      <c r="T31" s="181" t="str">
        <f ca="1">IF(B31="","",IF(ISERROR(MATCH($J31,SorP!$B$1:$B$6279,0)),"",INDIRECT("'SorP'!$A$"&amp;MATCH($S31&amp;$J31,SorP!C:C,0))))</f>
        <v>CN-JX</v>
      </c>
      <c r="U31" s="201"/>
      <c r="V31" s="226">
        <f ca="1">IF(C31="",NA(),IF(OR(C31="Smelter not listed",C31="Smelter not yet identified"),MATCH($B31&amp;$D31,'Smelter Look-up'!$J:$J,0),MATCH($B31&amp;$C31,'Smelter Look-up'!$J:$J,0)))</f>
        <v>573</v>
      </c>
      <c r="X31" s="227">
        <f t="shared" ca="1" si="4"/>
        <v>0</v>
      </c>
      <c r="AB31" s="228" t="str">
        <f t="shared" ca="1" si="5"/>
        <v>TungstenChongyi Zhangyuan Tungsten Co., Ltd.</v>
      </c>
    </row>
    <row r="32" spans="1:28" s="227" customFormat="1" ht="20.399999999999999">
      <c r="A32" s="181" t="s">
        <v>792</v>
      </c>
      <c r="B32" s="182" t="str">
        <f ca="1">IF(LEN(A32)=0,"",INDEX('Smelter Look-up'!$A:$A,MATCH($A32,'Smelter Look-up'!$E:$E,0)))</f>
        <v>Tungsten</v>
      </c>
      <c r="C32" s="186" t="str">
        <f ca="1">IF(LEN(A32)=0,"",INDEX('Smelter Look-up'!$C:$C,MATCH($A32,'Smelter Look-up'!$E:$E,0)))</f>
        <v>Global Tungsten &amp; Powders Corp.</v>
      </c>
      <c r="D32" s="230"/>
      <c r="E32" s="182" t="str">
        <f ca="1">IF(ISERROR($V32),"",OFFSET('Smelter Look-up'!$D$4,$V32-4,0)&amp;"")</f>
        <v>UNITED STATES OF AMERICA</v>
      </c>
      <c r="F32" s="182" t="str">
        <f ca="1">IF(ISERROR($V32),"",OFFSET('Smelter Look-up'!$E$4,$V32-4,0))</f>
        <v>CID000568</v>
      </c>
      <c r="G32" s="182" t="str">
        <f ca="1">IF(C32=$X$4,IF(ISERROR($V32),"Enter smelter details","RMI"),IF(ISERROR($V32),"",OFFSET('Smelter Look-up'!$F$4,$V32-4,0)))</f>
        <v>RMI</v>
      </c>
      <c r="H32" s="183">
        <f ca="1">IF(ISERROR($V32),"",OFFSET('Smelter Look-up'!$G$4,$V32-4,0))</f>
        <v>0</v>
      </c>
      <c r="I32" s="184" t="str">
        <f ca="1">IF(ISERROR($V32),"",OFFSET('Smelter Look-up'!$H$4,$V32-4,0))</f>
        <v>Towanda</v>
      </c>
      <c r="J32" s="184" t="str">
        <f ca="1">IF(ISERROR($V32),"",OFFSET('Smelter Look-up'!$I$4,$V32-4,0))</f>
        <v>Pennsylvania</v>
      </c>
      <c r="K32" s="224"/>
      <c r="L32" s="224"/>
      <c r="M32" s="224"/>
      <c r="N32" s="224"/>
      <c r="O32" s="224"/>
      <c r="P32" s="185"/>
      <c r="Q32" s="225"/>
      <c r="R32" s="182" t="str">
        <f ca="1">IF(ISERROR($V32),"",OFFSET('Smelter Look-up'!$C$4,$V32-4,0)&amp;"")</f>
        <v>Global Tungsten &amp; Powders Corp.</v>
      </c>
      <c r="S32" s="181" t="str">
        <f t="shared" ca="1" si="3"/>
        <v>US</v>
      </c>
      <c r="T32" s="181" t="str">
        <f ca="1">IF(B32="","",IF(ISERROR(MATCH($J32,SorP!$B$1:$B$6279,0)),"",INDIRECT("'SorP'!$A$"&amp;MATCH($S32&amp;$J32,SorP!C:C,0))))</f>
        <v>US-PA</v>
      </c>
      <c r="U32" s="201"/>
      <c r="V32" s="226">
        <f ca="1">IF(C32="",NA(),IF(OR(C32="Smelter not listed",C32="Smelter not yet identified"),MATCH($B32&amp;$D32,'Smelter Look-up'!$J:$J,0),MATCH($B32&amp;$C32,'Smelter Look-up'!$J:$J,0)))</f>
        <v>585</v>
      </c>
      <c r="X32" s="227">
        <f t="shared" ca="1" si="4"/>
        <v>0</v>
      </c>
      <c r="AB32" s="228" t="str">
        <f t="shared" ca="1" si="5"/>
        <v>TungstenGlobal Tungsten &amp; Powders Corp.</v>
      </c>
    </row>
    <row r="33" spans="1:28" s="227" customFormat="1" ht="20.399999999999999">
      <c r="A33" s="181" t="s">
        <v>793</v>
      </c>
      <c r="B33" s="182" t="str">
        <f ca="1">IF(LEN(A33)=0,"",INDEX('Smelter Look-up'!$A:$A,MATCH($A33,'Smelter Look-up'!$E:$E,0)))</f>
        <v>Tungsten</v>
      </c>
      <c r="C33" s="186" t="str">
        <f ca="1">IF(LEN(A33)=0,"",INDEX('Smelter Look-up'!$C:$C,MATCH($A33,'Smelter Look-up'!$E:$E,0)))</f>
        <v>Hunan Chenzhou Mining Co., Ltd.</v>
      </c>
      <c r="D33" s="230"/>
      <c r="E33" s="182" t="str">
        <f ca="1">IF(ISERROR($V33),"",OFFSET('Smelter Look-up'!$D$4,$V33-4,0)&amp;"")</f>
        <v>CHINA</v>
      </c>
      <c r="F33" s="182" t="str">
        <f ca="1">IF(ISERROR($V33),"",OFFSET('Smelter Look-up'!$E$4,$V33-4,0))</f>
        <v>CID000766</v>
      </c>
      <c r="G33" s="182" t="str">
        <f ca="1">IF(C33=$X$4,IF(ISERROR($V33),"Enter smelter details","RMI"),IF(ISERROR($V33),"",OFFSET('Smelter Look-up'!$F$4,$V33-4,0)))</f>
        <v>RMI</v>
      </c>
      <c r="H33" s="183">
        <f ca="1">IF(ISERROR($V33),"",OFFSET('Smelter Look-up'!$G$4,$V33-4,0))</f>
        <v>0</v>
      </c>
      <c r="I33" s="184" t="str">
        <f ca="1">IF(ISERROR($V33),"",OFFSET('Smelter Look-up'!$H$4,$V33-4,0))</f>
        <v>Yuanling</v>
      </c>
      <c r="J33" s="184" t="str">
        <f ca="1">IF(ISERROR($V33),"",OFFSET('Smelter Look-up'!$I$4,$V33-4,0))</f>
        <v>Hunan Sheng</v>
      </c>
      <c r="K33" s="224"/>
      <c r="L33" s="224"/>
      <c r="M33" s="224"/>
      <c r="N33" s="224"/>
      <c r="O33" s="224"/>
      <c r="P33" s="185"/>
      <c r="Q33" s="225"/>
      <c r="R33" s="182" t="str">
        <f ca="1">IF(ISERROR($V33),"",OFFSET('Smelter Look-up'!$C$4,$V33-4,0)&amp;"")</f>
        <v>Hunan Chenzhou Mining Co., Ltd.</v>
      </c>
      <c r="S33" s="181" t="str">
        <f t="shared" ca="1" si="3"/>
        <v>CN</v>
      </c>
      <c r="T33" s="181" t="str">
        <f ca="1">IF(B33="","",IF(ISERROR(MATCH($J33,SorP!$B$1:$B$6279,0)),"",INDIRECT("'SorP'!$A$"&amp;MATCH($S33&amp;$J33,SorP!C:C,0))))</f>
        <v>CN-HN</v>
      </c>
      <c r="U33" s="201"/>
      <c r="V33" s="226">
        <f ca="1">IF(C33="",NA(),IF(OR(C33="Smelter not listed",C33="Smelter not yet identified"),MATCH($B33&amp;$D33,'Smelter Look-up'!$J:$J,0),MATCH($B33&amp;$C33,'Smelter Look-up'!$J:$J,0)))</f>
        <v>594</v>
      </c>
      <c r="X33" s="227">
        <f t="shared" ca="1" si="4"/>
        <v>0</v>
      </c>
      <c r="AB33" s="228" t="str">
        <f t="shared" ca="1" si="5"/>
        <v>TungstenHunan Chenzhou Mining Co., Ltd.</v>
      </c>
    </row>
    <row r="34" spans="1:28" s="227" customFormat="1" ht="20.399999999999999">
      <c r="A34" s="181" t="s">
        <v>795</v>
      </c>
      <c r="B34" s="182" t="str">
        <f ca="1">IF(LEN(A34)=0,"",INDEX('Smelter Look-up'!$A:$A,MATCH($A34,'Smelter Look-up'!$E:$E,0)))</f>
        <v>Tungsten</v>
      </c>
      <c r="C34" s="186" t="str">
        <f ca="1">IF(LEN(A34)=0,"",INDEX('Smelter Look-up'!$C:$C,MATCH($A34,'Smelter Look-up'!$E:$E,0)))</f>
        <v>Japan New Metals Co., Ltd.</v>
      </c>
      <c r="D34" s="230"/>
      <c r="E34" s="182" t="str">
        <f ca="1">IF(ISERROR($V34),"",OFFSET('Smelter Look-up'!$D$4,$V34-4,0)&amp;"")</f>
        <v>JAPAN</v>
      </c>
      <c r="F34" s="182" t="str">
        <f ca="1">IF(ISERROR($V34),"",OFFSET('Smelter Look-up'!$E$4,$V34-4,0))</f>
        <v>CID000825</v>
      </c>
      <c r="G34" s="182" t="str">
        <f ca="1">IF(C34=$X$4,IF(ISERROR($V34),"Enter smelter details","RMI"),IF(ISERROR($V34),"",OFFSET('Smelter Look-up'!$F$4,$V34-4,0)))</f>
        <v>RMI</v>
      </c>
      <c r="H34" s="183">
        <f ca="1">IF(ISERROR($V34),"",OFFSET('Smelter Look-up'!$G$4,$V34-4,0))</f>
        <v>0</v>
      </c>
      <c r="I34" s="184" t="str">
        <f ca="1">IF(ISERROR($V34),"",OFFSET('Smelter Look-up'!$H$4,$V34-4,0))</f>
        <v>Akita City</v>
      </c>
      <c r="J34" s="184" t="str">
        <f ca="1">IF(ISERROR($V34),"",OFFSET('Smelter Look-up'!$I$4,$V34-4,0))</f>
        <v>Akita</v>
      </c>
      <c r="K34" s="224"/>
      <c r="L34" s="224"/>
      <c r="M34" s="224"/>
      <c r="N34" s="224"/>
      <c r="O34" s="224"/>
      <c r="P34" s="185"/>
      <c r="Q34" s="225"/>
      <c r="R34" s="182" t="str">
        <f ca="1">IF(ISERROR($V34),"",OFFSET('Smelter Look-up'!$C$4,$V34-4,0)&amp;"")</f>
        <v>Japan New Metals Co., Ltd.</v>
      </c>
      <c r="S34" s="181" t="str">
        <f t="shared" ca="1" si="3"/>
        <v>JP</v>
      </c>
      <c r="T34" s="181" t="str">
        <f ca="1">IF(B34="","",IF(ISERROR(MATCH($J34,SorP!$B$1:$B$6279,0)),"",INDIRECT("'SorP'!$A$"&amp;MATCH($S34&amp;$J34,SorP!C:C,0))))</f>
        <v>JP-05</v>
      </c>
      <c r="U34" s="201"/>
      <c r="V34" s="226">
        <f ca="1">IF(C34="",NA(),IF(OR(C34="Smelter not listed",C34="Smelter not yet identified"),MATCH($B34&amp;$D34,'Smelter Look-up'!$J:$J,0),MATCH($B34&amp;$C34,'Smelter Look-up'!$J:$J,0)))</f>
        <v>600</v>
      </c>
      <c r="X34" s="227">
        <f t="shared" ca="1" si="4"/>
        <v>0</v>
      </c>
      <c r="AB34" s="228" t="str">
        <f t="shared" ca="1" si="5"/>
        <v>TungstenJapan New Metals Co., Ltd.</v>
      </c>
    </row>
    <row r="35" spans="1:28" s="227" customFormat="1" ht="20.399999999999999">
      <c r="A35" s="181" t="s">
        <v>799</v>
      </c>
      <c r="B35" s="182" t="str">
        <f ca="1">IF(LEN(A35)=0,"",INDEX('Smelter Look-up'!$A:$A,MATCH($A35,'Smelter Look-up'!$E:$E,0)))</f>
        <v>Tungsten</v>
      </c>
      <c r="C35" s="186" t="str">
        <f ca="1">IF(LEN(A35)=0,"",INDEX('Smelter Look-up'!$C:$C,MATCH($A35,'Smelter Look-up'!$E:$E,0)))</f>
        <v>Xiamen Tungsten Co., Ltd.</v>
      </c>
      <c r="D35" s="230"/>
      <c r="E35" s="182" t="str">
        <f ca="1">IF(ISERROR($V35),"",OFFSET('Smelter Look-up'!$D$4,$V35-4,0)&amp;"")</f>
        <v>CHINA</v>
      </c>
      <c r="F35" s="182" t="str">
        <f ca="1">IF(ISERROR($V35),"",OFFSET('Smelter Look-up'!$E$4,$V35-4,0))</f>
        <v>CID002082</v>
      </c>
      <c r="G35" s="182" t="str">
        <f ca="1">IF(C35=$X$4,IF(ISERROR($V35),"Enter smelter details","RMI"),IF(ISERROR($V35),"",OFFSET('Smelter Look-up'!$F$4,$V35-4,0)))</f>
        <v>RMI</v>
      </c>
      <c r="H35" s="183">
        <f ca="1">IF(ISERROR($V35),"",OFFSET('Smelter Look-up'!$G$4,$V35-4,0))</f>
        <v>0</v>
      </c>
      <c r="I35" s="184" t="str">
        <f ca="1">IF(ISERROR($V35),"",OFFSET('Smelter Look-up'!$H$4,$V35-4,0))</f>
        <v>Xiamen</v>
      </c>
      <c r="J35" s="184" t="str">
        <f ca="1">IF(ISERROR($V35),"",OFFSET('Smelter Look-up'!$I$4,$V35-4,0))</f>
        <v>Fujian Sheng</v>
      </c>
      <c r="K35" s="224"/>
      <c r="L35" s="224"/>
      <c r="M35" s="224"/>
      <c r="N35" s="224"/>
      <c r="O35" s="224"/>
      <c r="P35" s="185"/>
      <c r="Q35" s="225"/>
      <c r="R35" s="182" t="str">
        <f ca="1">IF(ISERROR($V35),"",OFFSET('Smelter Look-up'!$C$4,$V35-4,0)&amp;"")</f>
        <v>Xiamen Tungsten Co., Ltd.</v>
      </c>
      <c r="S35" s="181" t="str">
        <f t="shared" ca="1" si="3"/>
        <v>CN</v>
      </c>
      <c r="T35" s="181" t="str">
        <f ca="1">IF(B35="","",IF(ISERROR(MATCH($J35,SorP!$B$1:$B$6279,0)),"",INDIRECT("'SorP'!$A$"&amp;MATCH($S35&amp;$J35,SorP!C:C,0))))</f>
        <v>CN-FJ</v>
      </c>
      <c r="U35" s="201"/>
      <c r="V35" s="226">
        <f ca="1">IF(C35="",NA(),IF(OR(C35="Smelter not listed",C35="Smelter not yet identified"),MATCH($B35&amp;$D35,'Smelter Look-up'!$J:$J,0),MATCH($B35&amp;$C35,'Smelter Look-up'!$J:$J,0)))</f>
        <v>636</v>
      </c>
      <c r="X35" s="227">
        <f t="shared" ca="1" si="4"/>
        <v>0</v>
      </c>
      <c r="AB35" s="228" t="str">
        <f t="shared" ca="1" si="5"/>
        <v>TungstenXiamen Tungsten Co., Ltd.</v>
      </c>
    </row>
    <row r="36" spans="1:28" s="227" customFormat="1" ht="20.399999999999999">
      <c r="A36" s="181" t="s">
        <v>145</v>
      </c>
      <c r="B36" s="182" t="str">
        <f ca="1">IF(LEN(A36)=0,"",INDEX('Smelter Look-up'!$A:$A,MATCH($A36,'Smelter Look-up'!$E:$E,0)))</f>
        <v>Tungsten</v>
      </c>
      <c r="C36" s="186" t="str">
        <f ca="1">IF(LEN(A36)=0,"",INDEX('Smelter Look-up'!$C:$C,MATCH($A36,'Smelter Look-up'!$E:$E,0)))</f>
        <v>Xiamen Tungsten (H.C.) Co., Ltd.</v>
      </c>
      <c r="D36" s="230"/>
      <c r="E36" s="182" t="str">
        <f ca="1">IF(ISERROR($V36),"",OFFSET('Smelter Look-up'!$D$4,$V36-4,0)&amp;"")</f>
        <v>CHINA</v>
      </c>
      <c r="F36" s="182" t="str">
        <f ca="1">IF(ISERROR($V36),"",OFFSET('Smelter Look-up'!$E$4,$V36-4,0))</f>
        <v>CID002320</v>
      </c>
      <c r="G36" s="182" t="str">
        <f ca="1">IF(C36=$X$4,IF(ISERROR($V36),"Enter smelter details","RMI"),IF(ISERROR($V36),"",OFFSET('Smelter Look-up'!$F$4,$V36-4,0)))</f>
        <v>RMI</v>
      </c>
      <c r="H36" s="183">
        <f ca="1">IF(ISERROR($V36),"",OFFSET('Smelter Look-up'!$G$4,$V36-4,0))</f>
        <v>0</v>
      </c>
      <c r="I36" s="184" t="str">
        <f ca="1">IF(ISERROR($V36),"",OFFSET('Smelter Look-up'!$H$4,$V36-4,0))</f>
        <v>Xiamen</v>
      </c>
      <c r="J36" s="184" t="str">
        <f ca="1">IF(ISERROR($V36),"",OFFSET('Smelter Look-up'!$I$4,$V36-4,0))</f>
        <v>Fujian Sheng</v>
      </c>
      <c r="K36" s="224"/>
      <c r="L36" s="224"/>
      <c r="M36" s="224"/>
      <c r="N36" s="224"/>
      <c r="O36" s="224"/>
      <c r="P36" s="185"/>
      <c r="Q36" s="225"/>
      <c r="R36" s="182" t="str">
        <f ca="1">IF(ISERROR($V36),"",OFFSET('Smelter Look-up'!$C$4,$V36-4,0)&amp;"")</f>
        <v>Xiamen Tungsten (H.C.) Co., Ltd.</v>
      </c>
      <c r="S36" s="181" t="str">
        <f t="shared" ca="1" si="3"/>
        <v>CN</v>
      </c>
      <c r="T36" s="181" t="str">
        <f ca="1">IF(B36="","",IF(ISERROR(MATCH($J36,SorP!$B$1:$B$6279,0)),"",INDIRECT("'SorP'!$A$"&amp;MATCH($S36&amp;$J36,SorP!C:C,0))))</f>
        <v>CN-FJ</v>
      </c>
      <c r="U36" s="201"/>
      <c r="V36" s="226">
        <f ca="1">IF(C36="",NA(),IF(OR(C36="Smelter not listed",C36="Smelter not yet identified"),MATCH($B36&amp;$D36,'Smelter Look-up'!$J:$J,0),MATCH($B36&amp;$C36,'Smelter Look-up'!$J:$J,0)))</f>
        <v>635</v>
      </c>
      <c r="X36" s="227">
        <f t="shared" ca="1" si="4"/>
        <v>0</v>
      </c>
      <c r="AB36" s="228" t="str">
        <f t="shared" ca="1" si="5"/>
        <v>TungstenXiamen Tungsten (H.C.) Co., Ltd.</v>
      </c>
    </row>
    <row r="37" spans="1:28" s="227" customFormat="1" ht="20.399999999999999">
      <c r="A37" s="181" t="s">
        <v>393</v>
      </c>
      <c r="B37" s="182" t="str">
        <f ca="1">IF(LEN(A37)=0,"",INDEX('Smelter Look-up'!$A:$A,MATCH($A37,'Smelter Look-up'!$E:$E,0)))</f>
        <v>Tungsten</v>
      </c>
      <c r="C37" s="186" t="str">
        <f ca="1">IF(LEN(A37)=0,"",INDEX('Smelter Look-up'!$C:$C,MATCH($A37,'Smelter Look-up'!$E:$E,0)))</f>
        <v>Ganzhou Seadragon W &amp; Mo Co., Ltd.</v>
      </c>
      <c r="D37" s="230"/>
      <c r="E37" s="182" t="str">
        <f ca="1">IF(ISERROR($V37),"",OFFSET('Smelter Look-up'!$D$4,$V37-4,0)&amp;"")</f>
        <v>CHINA</v>
      </c>
      <c r="F37" s="182" t="str">
        <f ca="1">IF(ISERROR($V37),"",OFFSET('Smelter Look-up'!$E$4,$V37-4,0))</f>
        <v>CID002494</v>
      </c>
      <c r="G37" s="182" t="str">
        <f ca="1">IF(C37=$X$4,IF(ISERROR($V37),"Enter smelter details","RMI"),IF(ISERROR($V37),"",OFFSET('Smelter Look-up'!$F$4,$V37-4,0)))</f>
        <v>RMI</v>
      </c>
      <c r="H37" s="183">
        <f ca="1">IF(ISERROR($V37),"",OFFSET('Smelter Look-up'!$G$4,$V37-4,0))</f>
        <v>0</v>
      </c>
      <c r="I37" s="184" t="str">
        <f ca="1">IF(ISERROR($V37),"",OFFSET('Smelter Look-up'!$H$4,$V37-4,0))</f>
        <v>Ganzhou</v>
      </c>
      <c r="J37" s="184" t="str">
        <f ca="1">IF(ISERROR($V37),"",OFFSET('Smelter Look-up'!$I$4,$V37-4,0))</f>
        <v>Jiangxi Sheng</v>
      </c>
      <c r="K37" s="224"/>
      <c r="L37" s="224"/>
      <c r="M37" s="224"/>
      <c r="N37" s="224"/>
      <c r="O37" s="224"/>
      <c r="P37" s="185"/>
      <c r="Q37" s="225"/>
      <c r="R37" s="182" t="str">
        <f ca="1">IF(ISERROR($V37),"",OFFSET('Smelter Look-up'!$C$4,$V37-4,0)&amp;"")</f>
        <v>Ganzhou Seadragon W &amp; Mo Co., Ltd.</v>
      </c>
      <c r="S37" s="181" t="str">
        <f t="shared" ca="1" si="3"/>
        <v>CN</v>
      </c>
      <c r="T37" s="181" t="str">
        <f ca="1">IF(B37="","",IF(ISERROR(MATCH($J37,SorP!$B$1:$B$6279,0)),"",INDIRECT("'SorP'!$A$"&amp;MATCH($S37&amp;$J37,SorP!C:C,0))))</f>
        <v>CN-JX</v>
      </c>
      <c r="U37" s="201"/>
      <c r="V37" s="226">
        <f ca="1">IF(C37="",NA(),IF(OR(C37="Smelter not listed",C37="Smelter not yet identified"),MATCH($B37&amp;$D37,'Smelter Look-up'!$J:$J,0),MATCH($B37&amp;$C37,'Smelter Look-up'!$J:$J,0)))</f>
        <v>583</v>
      </c>
      <c r="X37" s="227">
        <f t="shared" ca="1" si="4"/>
        <v>0</v>
      </c>
      <c r="AB37" s="228" t="str">
        <f t="shared" ca="1" si="5"/>
        <v>TungstenGanzhou Seadragon W &amp; Mo Co., Ltd.</v>
      </c>
    </row>
    <row r="38" spans="1:28" s="227" customFormat="1" ht="20.399999999999999">
      <c r="A38" s="181" t="s">
        <v>1422</v>
      </c>
      <c r="B38" s="182" t="str">
        <f ca="1">IF(LEN(A38)=0,"",INDEX('Smelter Look-up'!$A:$A,MATCH($A38,'Smelter Look-up'!$E:$E,0)))</f>
        <v>Tungsten</v>
      </c>
      <c r="C38" s="186" t="str">
        <f ca="1">IF(LEN(A38)=0,"",INDEX('Smelter Look-up'!$C:$C,MATCH($A38,'Smelter Look-up'!$E:$E,0)))</f>
        <v>TANIOBIS Smelting GmbH &amp; Co. KG</v>
      </c>
      <c r="D38" s="230"/>
      <c r="E38" s="182" t="str">
        <f ca="1">IF(ISERROR($V38),"",OFFSET('Smelter Look-up'!$D$4,$V38-4,0)&amp;"")</f>
        <v>GERMANY</v>
      </c>
      <c r="F38" s="182" t="str">
        <f ca="1">IF(ISERROR($V38),"",OFFSET('Smelter Look-up'!$E$4,$V38-4,0))</f>
        <v>CID002542</v>
      </c>
      <c r="G38" s="182" t="str">
        <f ca="1">IF(C38=$X$4,IF(ISERROR($V38),"Enter smelter details","RMI"),IF(ISERROR($V38),"",OFFSET('Smelter Look-up'!$F$4,$V38-4,0)))</f>
        <v>RMI</v>
      </c>
      <c r="H38" s="183">
        <f ca="1">IF(ISERROR($V38),"",OFFSET('Smelter Look-up'!$G$4,$V38-4,0))</f>
        <v>0</v>
      </c>
      <c r="I38" s="184" t="str">
        <f ca="1">IF(ISERROR($V38),"",OFFSET('Smelter Look-up'!$H$4,$V38-4,0))</f>
        <v>Laufenburg</v>
      </c>
      <c r="J38" s="184" t="str">
        <f ca="1">IF(ISERROR($V38),"",OFFSET('Smelter Look-up'!$I$4,$V38-4,0))</f>
        <v>Baden-Württemberg</v>
      </c>
      <c r="K38" s="224"/>
      <c r="L38" s="224"/>
      <c r="M38" s="224"/>
      <c r="N38" s="224"/>
      <c r="O38" s="224"/>
      <c r="P38" s="185"/>
      <c r="Q38" s="225"/>
      <c r="R38" s="182" t="str">
        <f ca="1">IF(ISERROR($V38),"",OFFSET('Smelter Look-up'!$C$4,$V38-4,0)&amp;"")</f>
        <v>TANIOBIS Smelting GmbH &amp; Co. KG</v>
      </c>
      <c r="S38" s="181" t="str">
        <f t="shared" ref="S38:S68" ca="1" si="6">IF(B38="","",IF(ISERROR(MATCH($E38,CL,0)),"Unknown",INDIRECT("'C'!$A$"&amp;MATCH($E38,CL,0)+1)))</f>
        <v>DE</v>
      </c>
      <c r="T38" s="181" t="str">
        <f ca="1">IF(B38="","",IF(ISERROR(MATCH($J38,SorP!$B$1:$B$6279,0)),"",INDIRECT("'SorP'!$A$"&amp;MATCH($S38&amp;$J38,SorP!C:C,0))))</f>
        <v>DE-BW</v>
      </c>
      <c r="U38" s="201"/>
      <c r="V38" s="226">
        <f ca="1">IF(C38="",NA(),IF(OR(C38="Smelter not listed",C38="Smelter not yet identified"),MATCH($B38&amp;$D38,'Smelter Look-up'!$J:$J,0),MATCH($B38&amp;$C38,'Smelter Look-up'!$J:$J,0)))</f>
        <v>627</v>
      </c>
      <c r="X38" s="227">
        <f t="shared" ref="X38:X68" ca="1" si="7">IF(AND(C38="Smelter not listed",OR(LEN(D38)=0,LEN(E38)=0)),1,0)</f>
        <v>0</v>
      </c>
      <c r="AB38" s="228" t="str">
        <f t="shared" ref="AB38:AB68" ca="1" si="8">B38&amp;C38</f>
        <v>TungstenTANIOBIS Smelting GmbH &amp; Co. KG</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2" sqref="B2"/>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 xml:space="preserve">GlobTek, Inc. </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Power Supplies, Power Cords, Battery Packs, Chargers</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Julia Sundell</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julia@globtek.us</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+1 201-784-1000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Duff</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dduff@globtek.us</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45313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en.globtek.com/iso-certificates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terms/"/>
    <ds:schemaRef ds:uri="a54701f6-876b-4337-a24e-543e1bd311e6"/>
    <ds:schemaRef ds:uri="6e8a5f3d-031c-4996-804e-0e28298fe1e2"/>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Julia Sundell</cp:lastModifiedBy>
  <cp:lastPrinted>2015-04-21T20:47:43Z</cp:lastPrinted>
  <dcterms:created xsi:type="dcterms:W3CDTF">2010-06-21T21:00:23Z</dcterms:created>
  <dcterms:modified xsi:type="dcterms:W3CDTF">2024-01-22T16:46:25Z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